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eleacuk.sharepoint.com/sites/CPS-MatthewsGroup/Shared Documents/Peter/Writing Papers/In precursors/Precise Control of InP Quantum Dot Growth via Recyclable Indium Adducts Data/"/>
    </mc:Choice>
  </mc:AlternateContent>
  <xr:revisionPtr revIDLastSave="96" documentId="13_ncr:1_{D43F265B-6B4A-FB45-9412-E0104AADFAEF}" xr6:coauthVersionLast="47" xr6:coauthVersionMax="47" xr10:uidLastSave="{35CCD08C-9C19-284C-92CF-095779BC6401}"/>
  <bookViews>
    <workbookView xWindow="0" yWindow="500" windowWidth="27280" windowHeight="17280" activeTab="1" xr2:uid="{3A8E1E99-E2A5-4F05-A632-0AB57FDD73B4}"/>
  </bookViews>
  <sheets>
    <sheet name="Peak positions" sheetId="3" r:id="rId1"/>
    <sheet name="Analysis" sheetId="23" r:id="rId2"/>
    <sheet name="Summary" sheetId="24" r:id="rId3"/>
    <sheet name="fwhm" sheetId="26" r:id="rId4"/>
    <sheet name="Testing" sheetId="2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8" i="23" l="1"/>
  <c r="X109" i="23" a="1"/>
  <c r="X109" i="23" s="1"/>
  <c r="X78" i="23"/>
  <c r="X79" i="23" a="1"/>
  <c r="X79" i="23" s="1"/>
  <c r="X63" i="23"/>
  <c r="X64" i="23" a="1"/>
  <c r="X64" i="23" s="1"/>
  <c r="F3" i="28" l="1" a="1"/>
  <c r="F3" i="28" s="1"/>
  <c r="Y3" i="28" a="1"/>
  <c r="Y3" i="28" s="1"/>
  <c r="R3" i="28" a="1"/>
  <c r="R3" i="28" s="1"/>
  <c r="L3" i="28" a="1"/>
  <c r="L3" i="28" s="1"/>
  <c r="AA4" i="28"/>
  <c r="AA5" i="28"/>
  <c r="AA6" i="28"/>
  <c r="AA7" i="28"/>
  <c r="AA8" i="28"/>
  <c r="AA9" i="28"/>
  <c r="AA10" i="28"/>
  <c r="AA11" i="28"/>
  <c r="AA12" i="28"/>
  <c r="AA13" i="28"/>
  <c r="AA14" i="28"/>
  <c r="AA15" i="28"/>
  <c r="AA16" i="28"/>
  <c r="AA3" i="28"/>
  <c r="U3" i="28"/>
  <c r="U4" i="28"/>
  <c r="U5" i="28"/>
  <c r="U6" i="28"/>
  <c r="U7" i="28"/>
  <c r="U8" i="28"/>
  <c r="U9" i="28"/>
  <c r="U10" i="28"/>
  <c r="U11" i="28"/>
  <c r="U12" i="28"/>
  <c r="U13" i="28"/>
  <c r="U14" i="28"/>
  <c r="U15" i="28"/>
  <c r="U16" i="28"/>
  <c r="N4" i="28"/>
  <c r="N5" i="28"/>
  <c r="N6" i="28"/>
  <c r="N7" i="28"/>
  <c r="N8" i="28"/>
  <c r="N9" i="28"/>
  <c r="N10" i="28"/>
  <c r="N11" i="28"/>
  <c r="N12" i="28"/>
  <c r="N13" i="28"/>
  <c r="N14" i="28"/>
  <c r="N15" i="28"/>
  <c r="N16" i="28"/>
  <c r="N3" i="28"/>
  <c r="H4" i="28" l="1"/>
  <c r="H5" i="28"/>
  <c r="H6" i="28"/>
  <c r="H7" i="28"/>
  <c r="H8" i="28"/>
  <c r="H9" i="28"/>
  <c r="H10" i="28"/>
  <c r="H11" i="28"/>
  <c r="H12" i="28"/>
  <c r="H13" i="28"/>
  <c r="H14" i="28"/>
  <c r="H15" i="28"/>
  <c r="H16" i="28"/>
  <c r="H3" i="28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W64" i="23" l="1" a="1"/>
  <c r="W64" i="23" s="1"/>
  <c r="W63" i="23"/>
  <c r="V64" i="23" a="1"/>
  <c r="V64" i="23" s="1"/>
  <c r="V63" i="23"/>
  <c r="AC4" i="23" a="1"/>
  <c r="AC4" i="23" s="1"/>
  <c r="AC3" i="23"/>
  <c r="AB4" i="23" a="1"/>
  <c r="AB4" i="23" s="1"/>
  <c r="AB3" i="23"/>
  <c r="AA4" i="23" a="1"/>
  <c r="AA4" i="23" s="1"/>
  <c r="AA3" i="23"/>
  <c r="X3" i="23"/>
  <c r="X4" i="23" a="1"/>
  <c r="X4" i="23" s="1"/>
  <c r="V4" i="23" a="1"/>
  <c r="V4" i="23" s="1"/>
  <c r="V3" i="23"/>
  <c r="F63" i="23"/>
  <c r="E63" i="23"/>
  <c r="K219" i="3"/>
  <c r="K211" i="3"/>
  <c r="K207" i="3"/>
  <c r="K205" i="3"/>
  <c r="K204" i="3"/>
  <c r="K203" i="3"/>
  <c r="K202" i="3"/>
  <c r="K201" i="3"/>
  <c r="K196" i="3"/>
  <c r="K192" i="3"/>
  <c r="K190" i="3"/>
  <c r="K189" i="3"/>
  <c r="K188" i="3"/>
  <c r="K187" i="3"/>
  <c r="K186" i="3"/>
  <c r="K181" i="3"/>
  <c r="K177" i="3"/>
  <c r="I3" i="23"/>
  <c r="J3" i="23"/>
  <c r="H3" i="23"/>
  <c r="K3" i="2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5" i="3"/>
  <c r="D99" i="3"/>
  <c r="D104" i="3"/>
  <c r="D105" i="3"/>
  <c r="D106" i="3"/>
  <c r="D107" i="3"/>
  <c r="D108" i="3"/>
  <c r="D111" i="3"/>
  <c r="D112" i="3"/>
  <c r="D113" i="3"/>
  <c r="D114" i="3"/>
  <c r="D119" i="3"/>
  <c r="D120" i="3"/>
  <c r="D121" i="3"/>
  <c r="D122" i="3"/>
  <c r="D123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44" i="3"/>
  <c r="D152" i="3"/>
  <c r="D153" i="3"/>
  <c r="W79" i="23" a="1"/>
  <c r="W79" i="23" s="1"/>
  <c r="W78" i="23"/>
  <c r="E78" i="23"/>
  <c r="R47" i="3"/>
  <c r="R48" i="3"/>
  <c r="R49" i="3"/>
  <c r="R50" i="3"/>
  <c r="R52" i="3"/>
  <c r="R56" i="3"/>
  <c r="R64" i="3"/>
  <c r="R46" i="3"/>
  <c r="R41" i="3"/>
  <c r="T19" i="23" a="1"/>
  <c r="T19" i="23" s="1"/>
  <c r="W109" i="23" a="1"/>
  <c r="W109" i="23" s="1"/>
  <c r="W108" i="23"/>
  <c r="V109" i="23" a="1"/>
  <c r="V109" i="23" s="1"/>
  <c r="V108" i="23"/>
  <c r="U109" i="23" a="1"/>
  <c r="U109" i="23" s="1"/>
  <c r="U108" i="23"/>
  <c r="T109" i="23" a="1"/>
  <c r="T108" i="23"/>
  <c r="V94" i="23" a="1"/>
  <c r="V94" i="23" s="1"/>
  <c r="V93" i="23"/>
  <c r="U94" i="23" a="1"/>
  <c r="U94" i="23" s="1"/>
  <c r="U93" i="23"/>
  <c r="T94" i="23" a="1"/>
  <c r="T93" i="23"/>
  <c r="U79" i="23" a="1"/>
  <c r="U79" i="23" s="1"/>
  <c r="U78" i="23"/>
  <c r="T79" i="23" a="1"/>
  <c r="T78" i="23"/>
  <c r="U64" i="23" a="1"/>
  <c r="U64" i="23" s="1"/>
  <c r="U63" i="23"/>
  <c r="T64" i="23" a="1"/>
  <c r="T63" i="23"/>
  <c r="V49" i="23" a="1"/>
  <c r="V49" i="23" s="1"/>
  <c r="V48" i="23"/>
  <c r="U49" i="23" a="1"/>
  <c r="U49" i="23" s="1"/>
  <c r="U48" i="23"/>
  <c r="T49" i="23" a="1"/>
  <c r="T48" i="23"/>
  <c r="V34" i="23" a="1"/>
  <c r="V34" i="23" s="1"/>
  <c r="V33" i="23"/>
  <c r="U34" i="23" a="1"/>
  <c r="U34" i="23" s="1"/>
  <c r="U33" i="23"/>
  <c r="T34" i="23" a="1"/>
  <c r="T33" i="23"/>
  <c r="V19" i="23" a="1"/>
  <c r="V19" i="23" s="1"/>
  <c r="V18" i="23"/>
  <c r="U19" i="23" a="1"/>
  <c r="U18" i="23"/>
  <c r="T18" i="23"/>
  <c r="Z4" i="23" a="1"/>
  <c r="Z4" i="23" s="1"/>
  <c r="Z3" i="23"/>
  <c r="Y4" i="23" a="1"/>
  <c r="Y4" i="23" s="1"/>
  <c r="Y3" i="23"/>
  <c r="W4" i="23" a="1"/>
  <c r="W4" i="23" s="1"/>
  <c r="W3" i="23"/>
  <c r="U16" i="23" a="1"/>
  <c r="U4" i="23" a="1"/>
  <c r="U4" i="23" s="1"/>
  <c r="U3" i="23"/>
  <c r="T4" i="23" a="1"/>
  <c r="T3" i="23"/>
  <c r="F108" i="23"/>
  <c r="E108" i="23"/>
  <c r="D108" i="23"/>
  <c r="C108" i="23"/>
  <c r="E93" i="23"/>
  <c r="D93" i="23"/>
  <c r="C93" i="23"/>
  <c r="D78" i="23"/>
  <c r="C78" i="23"/>
  <c r="D63" i="23"/>
  <c r="C63" i="23"/>
  <c r="E48" i="23"/>
  <c r="D48" i="23"/>
  <c r="C48" i="23"/>
  <c r="E33" i="23"/>
  <c r="D33" i="23"/>
  <c r="C33" i="23"/>
  <c r="E18" i="23"/>
  <c r="D18" i="23"/>
  <c r="C18" i="23"/>
  <c r="G3" i="23"/>
  <c r="F3" i="23"/>
  <c r="E3" i="23"/>
  <c r="D3" i="23"/>
  <c r="C3" i="2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D19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15" i="3"/>
  <c r="AF16" i="3"/>
  <c r="AF17" i="3"/>
  <c r="AF18" i="3"/>
  <c r="AF19" i="3"/>
  <c r="AF6" i="3"/>
  <c r="AF7" i="3"/>
  <c r="AF8" i="3"/>
  <c r="AF9" i="3"/>
  <c r="AF10" i="3"/>
  <c r="AF11" i="3"/>
  <c r="AF12" i="3"/>
  <c r="AF13" i="3"/>
  <c r="Y8" i="3"/>
  <c r="Y9" i="3"/>
  <c r="Y10" i="3"/>
  <c r="Y11" i="3"/>
  <c r="Y12" i="3"/>
  <c r="Y14" i="3"/>
  <c r="Y15" i="3"/>
  <c r="Y16" i="3"/>
  <c r="Y17" i="3"/>
  <c r="Y18" i="3"/>
  <c r="Y19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E64" i="23" l="1" a="1"/>
  <c r="E64" i="23" s="1"/>
  <c r="F64" i="23" a="1"/>
  <c r="F64" i="23" s="1"/>
  <c r="J4" i="23" a="1"/>
  <c r="J4" i="23" s="1"/>
  <c r="I4" i="23" a="1"/>
  <c r="I4" i="23" s="1"/>
  <c r="K4" i="23" a="1"/>
  <c r="K4" i="23" s="1"/>
  <c r="D109" i="23" a="1"/>
  <c r="D109" i="23" s="1"/>
  <c r="AE17" i="23" a="1"/>
  <c r="AE17" i="23" s="1"/>
  <c r="AF17" i="23" s="1"/>
  <c r="E79" i="23" a="1"/>
  <c r="E79" i="23" s="1"/>
  <c r="H4" i="23" a="1"/>
  <c r="H4" i="23" s="1"/>
  <c r="AE8" i="23" a="1"/>
  <c r="AE8" i="23" s="1"/>
  <c r="AF8" i="23" s="1"/>
  <c r="AD13" i="23"/>
  <c r="AD17" i="23"/>
  <c r="AD5" i="23"/>
  <c r="AD9" i="23"/>
  <c r="AE13" i="23" a="1"/>
  <c r="AE13" i="23" s="1"/>
  <c r="AF13" i="23" s="1"/>
  <c r="AE5" i="23" a="1"/>
  <c r="AE5" i="23" s="1"/>
  <c r="AF5" i="23" s="1"/>
  <c r="AD10" i="23"/>
  <c r="AD14" i="23"/>
  <c r="AE9" i="23" a="1"/>
  <c r="AE9" i="23" s="1"/>
  <c r="AF9" i="23" s="1"/>
  <c r="AD6" i="23"/>
  <c r="AE10" i="23" a="1"/>
  <c r="AE10" i="23" s="1"/>
  <c r="AF10" i="23" s="1"/>
  <c r="AE14" i="23" a="1"/>
  <c r="AE14" i="23" s="1"/>
  <c r="AF14" i="23" s="1"/>
  <c r="AE6" i="23" a="1"/>
  <c r="AE6" i="23" s="1"/>
  <c r="AF6" i="23" s="1"/>
  <c r="AD11" i="23"/>
  <c r="AD15" i="23"/>
  <c r="AD7" i="23"/>
  <c r="AE11" i="23" a="1"/>
  <c r="AE11" i="23" s="1"/>
  <c r="AF11" i="23" s="1"/>
  <c r="AE15" i="23" a="1"/>
  <c r="AE15" i="23" s="1"/>
  <c r="AF15" i="23" s="1"/>
  <c r="AE7" i="23" a="1"/>
  <c r="AE7" i="23" s="1"/>
  <c r="AF7" i="23" s="1"/>
  <c r="AD12" i="23"/>
  <c r="AD8" i="23"/>
  <c r="AE12" i="23" a="1"/>
  <c r="AE12" i="23" s="1"/>
  <c r="AF12" i="23" s="1"/>
  <c r="C34" i="23" a="1"/>
  <c r="C34" i="23" s="1"/>
  <c r="E94" i="23" a="1"/>
  <c r="E94" i="23" s="1"/>
  <c r="C94" i="23" a="1"/>
  <c r="C94" i="23" s="1"/>
  <c r="C109" i="23" a="1"/>
  <c r="C109" i="23" s="1"/>
  <c r="C49" i="23" a="1"/>
  <c r="AD27" i="23"/>
  <c r="AD25" i="23"/>
  <c r="T94" i="23"/>
  <c r="AE104" i="23" a="1"/>
  <c r="AE104" i="23" s="1"/>
  <c r="AF104" i="23" s="1"/>
  <c r="AE100" i="23" a="1"/>
  <c r="AE100" i="23" s="1"/>
  <c r="AF100" i="23" s="1"/>
  <c r="AE96" i="23" a="1"/>
  <c r="AE96" i="23" s="1"/>
  <c r="AF96" i="23" s="1"/>
  <c r="AD104" i="23"/>
  <c r="AD100" i="23"/>
  <c r="AD96" i="23"/>
  <c r="AE107" i="23" a="1"/>
  <c r="AE107" i="23" s="1"/>
  <c r="AF107" i="23" s="1"/>
  <c r="AE103" i="23" a="1"/>
  <c r="AE103" i="23" s="1"/>
  <c r="AF103" i="23" s="1"/>
  <c r="AE99" i="23" a="1"/>
  <c r="AE99" i="23" s="1"/>
  <c r="AF99" i="23" s="1"/>
  <c r="AE95" i="23" a="1"/>
  <c r="AE95" i="23" s="1"/>
  <c r="AF95" i="23" s="1"/>
  <c r="AD107" i="23"/>
  <c r="AD103" i="23"/>
  <c r="AD99" i="23"/>
  <c r="AD95" i="23"/>
  <c r="AE106" i="23" a="1"/>
  <c r="AE106" i="23" s="1"/>
  <c r="AF106" i="23" s="1"/>
  <c r="AE102" i="23" a="1"/>
  <c r="AE102" i="23" s="1"/>
  <c r="AF102" i="23" s="1"/>
  <c r="AE98" i="23" a="1"/>
  <c r="AE98" i="23" s="1"/>
  <c r="AF98" i="23" s="1"/>
  <c r="AD106" i="23"/>
  <c r="AD102" i="23"/>
  <c r="AD98" i="23"/>
  <c r="AE105" i="23" a="1"/>
  <c r="AE105" i="23" s="1"/>
  <c r="AF105" i="23" s="1"/>
  <c r="AE101" i="23" a="1"/>
  <c r="AE101" i="23" s="1"/>
  <c r="AF101" i="23" s="1"/>
  <c r="AE97" i="23" a="1"/>
  <c r="AE97" i="23" s="1"/>
  <c r="AF97" i="23" s="1"/>
  <c r="AD105" i="23"/>
  <c r="AD101" i="23"/>
  <c r="AD97" i="23"/>
  <c r="AD26" i="23"/>
  <c r="T4" i="23"/>
  <c r="U19" i="23"/>
  <c r="AE19" i="23" s="1" a="1"/>
  <c r="AE19" i="23" s="1"/>
  <c r="AF19" i="23" s="1"/>
  <c r="AD31" i="23"/>
  <c r="AD30" i="23"/>
  <c r="AD29" i="23"/>
  <c r="AD32" i="23"/>
  <c r="T109" i="23"/>
  <c r="AE119" i="23" a="1"/>
  <c r="AE119" i="23" s="1"/>
  <c r="AF119" i="23" s="1"/>
  <c r="AE115" i="23" a="1"/>
  <c r="AE115" i="23" s="1"/>
  <c r="AF115" i="23" s="1"/>
  <c r="AE111" i="23" a="1"/>
  <c r="AE111" i="23" s="1"/>
  <c r="AF111" i="23" s="1"/>
  <c r="AD119" i="23"/>
  <c r="AD115" i="23"/>
  <c r="AD111" i="23"/>
  <c r="AE122" i="23" a="1"/>
  <c r="AE122" i="23" s="1"/>
  <c r="AF122" i="23" s="1"/>
  <c r="AE118" i="23" a="1"/>
  <c r="AE118" i="23" s="1"/>
  <c r="AF118" i="23" s="1"/>
  <c r="AE114" i="23" a="1"/>
  <c r="AE114" i="23" s="1"/>
  <c r="AF114" i="23" s="1"/>
  <c r="AE110" i="23" a="1"/>
  <c r="AE110" i="23" s="1"/>
  <c r="AF110" i="23" s="1"/>
  <c r="AD122" i="23"/>
  <c r="AD118" i="23"/>
  <c r="AD114" i="23"/>
  <c r="AD110" i="23"/>
  <c r="AE121" i="23" a="1"/>
  <c r="AE121" i="23" s="1"/>
  <c r="AF121" i="23" s="1"/>
  <c r="AE117" i="23" a="1"/>
  <c r="AE117" i="23" s="1"/>
  <c r="AF117" i="23" s="1"/>
  <c r="AE113" i="23" a="1"/>
  <c r="AE113" i="23" s="1"/>
  <c r="AF113" i="23" s="1"/>
  <c r="AD121" i="23"/>
  <c r="AD117" i="23"/>
  <c r="AD113" i="23"/>
  <c r="AE120" i="23" a="1"/>
  <c r="AE120" i="23" s="1"/>
  <c r="AF120" i="23" s="1"/>
  <c r="AE116" i="23" a="1"/>
  <c r="AE116" i="23" s="1"/>
  <c r="AF116" i="23" s="1"/>
  <c r="AE112" i="23" a="1"/>
  <c r="AE112" i="23" s="1"/>
  <c r="AF112" i="23" s="1"/>
  <c r="AD120" i="23"/>
  <c r="AD116" i="23"/>
  <c r="AD112" i="23"/>
  <c r="AD20" i="23"/>
  <c r="AD28" i="23"/>
  <c r="AD21" i="23"/>
  <c r="T64" i="23"/>
  <c r="AE74" i="23" a="1"/>
  <c r="AE74" i="23" s="1"/>
  <c r="AF74" i="23" s="1"/>
  <c r="AE70" i="23" a="1"/>
  <c r="AE70" i="23" s="1"/>
  <c r="AF70" i="23" s="1"/>
  <c r="AE66" i="23" a="1"/>
  <c r="AE66" i="23" s="1"/>
  <c r="AF66" i="23" s="1"/>
  <c r="AD74" i="23"/>
  <c r="AD70" i="23"/>
  <c r="AD66" i="23"/>
  <c r="AE77" i="23" a="1"/>
  <c r="AE77" i="23" s="1"/>
  <c r="AF77" i="23" s="1"/>
  <c r="AE73" i="23" a="1"/>
  <c r="AE73" i="23" s="1"/>
  <c r="AF73" i="23" s="1"/>
  <c r="AE69" i="23" a="1"/>
  <c r="AE69" i="23" s="1"/>
  <c r="AF69" i="23" s="1"/>
  <c r="AE65" i="23" a="1"/>
  <c r="AE65" i="23" s="1"/>
  <c r="AF65" i="23" s="1"/>
  <c r="AD77" i="23"/>
  <c r="AD73" i="23"/>
  <c r="AD69" i="23"/>
  <c r="AD65" i="23"/>
  <c r="AE76" i="23" a="1"/>
  <c r="AE76" i="23" s="1"/>
  <c r="AF76" i="23" s="1"/>
  <c r="AE72" i="23" a="1"/>
  <c r="AE72" i="23" s="1"/>
  <c r="AF72" i="23" s="1"/>
  <c r="AE68" i="23" a="1"/>
  <c r="AE68" i="23" s="1"/>
  <c r="AF68" i="23" s="1"/>
  <c r="AD76" i="23"/>
  <c r="AD72" i="23"/>
  <c r="AD68" i="23"/>
  <c r="AE75" i="23" a="1"/>
  <c r="AE75" i="23" s="1"/>
  <c r="AF75" i="23" s="1"/>
  <c r="AE71" i="23" a="1"/>
  <c r="AE71" i="23" s="1"/>
  <c r="AF71" i="23" s="1"/>
  <c r="AE67" i="23" a="1"/>
  <c r="AE67" i="23" s="1"/>
  <c r="AF67" i="23" s="1"/>
  <c r="AD75" i="23"/>
  <c r="AD71" i="23"/>
  <c r="AD67" i="23"/>
  <c r="T79" i="23"/>
  <c r="AE89" i="23" a="1"/>
  <c r="AE89" i="23" s="1"/>
  <c r="AF89" i="23" s="1"/>
  <c r="AE85" i="23" a="1"/>
  <c r="AE85" i="23" s="1"/>
  <c r="AF85" i="23" s="1"/>
  <c r="AE81" i="23" a="1"/>
  <c r="AE81" i="23" s="1"/>
  <c r="AF81" i="23" s="1"/>
  <c r="AD89" i="23"/>
  <c r="AD85" i="23"/>
  <c r="AD81" i="23"/>
  <c r="AE92" i="23" a="1"/>
  <c r="AE92" i="23" s="1"/>
  <c r="AF92" i="23" s="1"/>
  <c r="AE88" i="23" a="1"/>
  <c r="AE88" i="23" s="1"/>
  <c r="AF88" i="23" s="1"/>
  <c r="AE84" i="23" a="1"/>
  <c r="AE84" i="23" s="1"/>
  <c r="AF84" i="23" s="1"/>
  <c r="AE80" i="23" a="1"/>
  <c r="AE80" i="23" s="1"/>
  <c r="AF80" i="23" s="1"/>
  <c r="AD92" i="23"/>
  <c r="AD88" i="23"/>
  <c r="AD84" i="23"/>
  <c r="AD80" i="23"/>
  <c r="AE91" i="23" a="1"/>
  <c r="AE91" i="23" s="1"/>
  <c r="AF91" i="23" s="1"/>
  <c r="AE87" i="23" a="1"/>
  <c r="AE87" i="23" s="1"/>
  <c r="AF87" i="23" s="1"/>
  <c r="AE83" i="23" a="1"/>
  <c r="AE83" i="23" s="1"/>
  <c r="AF83" i="23" s="1"/>
  <c r="AD91" i="23"/>
  <c r="AD87" i="23"/>
  <c r="AD83" i="23"/>
  <c r="AE90" i="23" a="1"/>
  <c r="AE90" i="23" s="1"/>
  <c r="AF90" i="23" s="1"/>
  <c r="AE86" i="23" a="1"/>
  <c r="AE86" i="23" s="1"/>
  <c r="AF86" i="23" s="1"/>
  <c r="AE82" i="23" a="1"/>
  <c r="AE82" i="23" s="1"/>
  <c r="AF82" i="23" s="1"/>
  <c r="AD90" i="23"/>
  <c r="AD86" i="23"/>
  <c r="AD82" i="23"/>
  <c r="AD22" i="23"/>
  <c r="T49" i="23"/>
  <c r="AE49" i="23" s="1" a="1"/>
  <c r="AE49" i="23" s="1"/>
  <c r="AF49" i="23" s="1"/>
  <c r="AE61" i="23" a="1"/>
  <c r="AE61" i="23" s="1"/>
  <c r="AF61" i="23" s="1"/>
  <c r="AE57" i="23" a="1"/>
  <c r="AE57" i="23" s="1"/>
  <c r="AF57" i="23" s="1"/>
  <c r="AE53" i="23" a="1"/>
  <c r="AE53" i="23" s="1"/>
  <c r="AF53" i="23" s="1"/>
  <c r="AD61" i="23"/>
  <c r="AD57" i="23"/>
  <c r="AD53" i="23"/>
  <c r="AE60" i="23" a="1"/>
  <c r="AE60" i="23" s="1"/>
  <c r="AF60" i="23" s="1"/>
  <c r="AE56" i="23" a="1"/>
  <c r="AE56" i="23" s="1"/>
  <c r="AF56" i="23" s="1"/>
  <c r="AE52" i="23" a="1"/>
  <c r="AE52" i="23" s="1"/>
  <c r="AF52" i="23" s="1"/>
  <c r="AD60" i="23"/>
  <c r="AD56" i="23"/>
  <c r="AD52" i="23"/>
  <c r="AE59" i="23" a="1"/>
  <c r="AE59" i="23" s="1"/>
  <c r="AF59" i="23" s="1"/>
  <c r="AE55" i="23" a="1"/>
  <c r="AE55" i="23" s="1"/>
  <c r="AF55" i="23" s="1"/>
  <c r="AE51" i="23" a="1"/>
  <c r="AE51" i="23" s="1"/>
  <c r="AF51" i="23" s="1"/>
  <c r="AD59" i="23"/>
  <c r="AD55" i="23"/>
  <c r="AD51" i="23"/>
  <c r="AE62" i="23" a="1"/>
  <c r="AE62" i="23" s="1"/>
  <c r="AF62" i="23" s="1"/>
  <c r="AE58" i="23" a="1"/>
  <c r="AE58" i="23" s="1"/>
  <c r="AF58" i="23" s="1"/>
  <c r="AE54" i="23" a="1"/>
  <c r="AE54" i="23" s="1"/>
  <c r="AF54" i="23" s="1"/>
  <c r="AE50" i="23" a="1"/>
  <c r="AE50" i="23" s="1"/>
  <c r="AF50" i="23" s="1"/>
  <c r="AD62" i="23"/>
  <c r="AD58" i="23"/>
  <c r="AD54" i="23"/>
  <c r="AD50" i="23"/>
  <c r="U16" i="23"/>
  <c r="AE16" i="23" s="1" a="1"/>
  <c r="AE16" i="23" s="1"/>
  <c r="AF16" i="23" s="1"/>
  <c r="AD23" i="23"/>
  <c r="T34" i="23"/>
  <c r="AE44" i="23" a="1"/>
  <c r="AE44" i="23" s="1"/>
  <c r="AF44" i="23" s="1"/>
  <c r="AE40" i="23" a="1"/>
  <c r="AE40" i="23" s="1"/>
  <c r="AF40" i="23" s="1"/>
  <c r="AE36" i="23" a="1"/>
  <c r="AE36" i="23" s="1"/>
  <c r="AF36" i="23" s="1"/>
  <c r="AD44" i="23"/>
  <c r="AD40" i="23"/>
  <c r="AD36" i="23"/>
  <c r="AE47" i="23" a="1"/>
  <c r="AE47" i="23" s="1"/>
  <c r="AF47" i="23" s="1"/>
  <c r="AE43" i="23" a="1"/>
  <c r="AE43" i="23" s="1"/>
  <c r="AF43" i="23" s="1"/>
  <c r="AE39" i="23" a="1"/>
  <c r="AE39" i="23" s="1"/>
  <c r="AF39" i="23" s="1"/>
  <c r="AE35" i="23" a="1"/>
  <c r="AE35" i="23" s="1"/>
  <c r="AF35" i="23" s="1"/>
  <c r="AD47" i="23"/>
  <c r="AD43" i="23"/>
  <c r="AD39" i="23"/>
  <c r="AD35" i="23"/>
  <c r="AE46" i="23" a="1"/>
  <c r="AE46" i="23" s="1"/>
  <c r="AF46" i="23" s="1"/>
  <c r="AE42" i="23" a="1"/>
  <c r="AE42" i="23" s="1"/>
  <c r="AF42" i="23" s="1"/>
  <c r="AE38" i="23" a="1"/>
  <c r="AE38" i="23" s="1"/>
  <c r="AF38" i="23" s="1"/>
  <c r="AD46" i="23"/>
  <c r="AD42" i="23"/>
  <c r="AD38" i="23"/>
  <c r="AE45" i="23" a="1"/>
  <c r="AE45" i="23" s="1"/>
  <c r="AF45" i="23" s="1"/>
  <c r="AE41" i="23" a="1"/>
  <c r="AE41" i="23" s="1"/>
  <c r="AF41" i="23" s="1"/>
  <c r="AE37" i="23" a="1"/>
  <c r="AE37" i="23" s="1"/>
  <c r="AF37" i="23" s="1"/>
  <c r="AD45" i="23"/>
  <c r="AD41" i="23"/>
  <c r="AD37" i="23"/>
  <c r="AD24" i="23"/>
  <c r="AE20" i="23" a="1"/>
  <c r="AE20" i="23" s="1"/>
  <c r="AF20" i="23" s="1"/>
  <c r="AE24" i="23" a="1"/>
  <c r="AE24" i="23" s="1"/>
  <c r="AF24" i="23" s="1"/>
  <c r="AE28" i="23" a="1"/>
  <c r="AE28" i="23" s="1"/>
  <c r="AF28" i="23" s="1"/>
  <c r="AE32" i="23" a="1"/>
  <c r="AE32" i="23" s="1"/>
  <c r="AF32" i="23" s="1"/>
  <c r="AE21" i="23" a="1"/>
  <c r="AE21" i="23" s="1"/>
  <c r="AF21" i="23" s="1"/>
  <c r="AE25" i="23" a="1"/>
  <c r="AE25" i="23" s="1"/>
  <c r="AF25" i="23" s="1"/>
  <c r="AE29" i="23" a="1"/>
  <c r="AE29" i="23" s="1"/>
  <c r="AF29" i="23" s="1"/>
  <c r="AE22" i="23" a="1"/>
  <c r="AE22" i="23" s="1"/>
  <c r="AF22" i="23" s="1"/>
  <c r="AE26" i="23" a="1"/>
  <c r="AE26" i="23" s="1"/>
  <c r="AF26" i="23" s="1"/>
  <c r="AE30" i="23" a="1"/>
  <c r="AE30" i="23" s="1"/>
  <c r="AF30" i="23" s="1"/>
  <c r="AE23" i="23" a="1"/>
  <c r="AE23" i="23" s="1"/>
  <c r="AF23" i="23" s="1"/>
  <c r="AE27" i="23" a="1"/>
  <c r="AE27" i="23" s="1"/>
  <c r="AF27" i="23" s="1"/>
  <c r="AE31" i="23" a="1"/>
  <c r="AE31" i="23" s="1"/>
  <c r="AF31" i="23" s="1"/>
  <c r="AF67" i="3"/>
  <c r="AF79" i="3"/>
  <c r="AF60" i="3"/>
  <c r="AF53" i="3"/>
  <c r="AF38" i="3"/>
  <c r="AF49" i="3"/>
  <c r="AF78" i="3"/>
  <c r="AF75" i="3"/>
  <c r="AF74" i="3"/>
  <c r="AF72" i="3"/>
  <c r="AF66" i="3"/>
  <c r="AF64" i="3"/>
  <c r="AF63" i="3"/>
  <c r="AF61" i="3"/>
  <c r="AF56" i="3"/>
  <c r="AF52" i="3"/>
  <c r="AF48" i="3"/>
  <c r="AF47" i="3"/>
  <c r="AF46" i="3"/>
  <c r="AF43" i="3"/>
  <c r="AF40" i="3"/>
  <c r="AF37" i="3"/>
  <c r="Y33" i="3"/>
  <c r="Y32" i="3"/>
  <c r="Y30" i="3"/>
  <c r="Y29" i="3"/>
  <c r="Y26" i="3"/>
  <c r="Y25" i="3"/>
  <c r="Y24" i="3"/>
  <c r="R23" i="3"/>
  <c r="R31" i="3"/>
  <c r="R32" i="3"/>
  <c r="R17" i="3"/>
  <c r="R10" i="3"/>
  <c r="R9" i="3"/>
  <c r="Y34" i="3"/>
  <c r="Y31" i="3"/>
  <c r="Y28" i="3"/>
  <c r="Y27" i="3"/>
  <c r="Y22" i="3"/>
  <c r="R24" i="3"/>
  <c r="R22" i="3"/>
  <c r="R18" i="3"/>
  <c r="R6" i="3"/>
  <c r="E3" i="26" l="1" a="1"/>
  <c r="E3" i="26" s="1"/>
  <c r="AD16" i="23"/>
  <c r="AD19" i="23"/>
  <c r="D3" i="26" s="1" a="1"/>
  <c r="D3" i="26" s="1"/>
  <c r="AD4" i="23"/>
  <c r="AE4" i="23" a="1"/>
  <c r="AE4" i="23" s="1"/>
  <c r="AF4" i="23" s="1"/>
  <c r="C3" i="26" s="1" a="1"/>
  <c r="C3" i="26" s="1"/>
  <c r="C49" i="23"/>
  <c r="AE79" i="23" a="1"/>
  <c r="AE79" i="23" s="1"/>
  <c r="AF79" i="23" s="1"/>
  <c r="M3" i="26" s="1" a="1"/>
  <c r="M3" i="26" s="1"/>
  <c r="AD79" i="23"/>
  <c r="L3" i="26" s="1" a="1"/>
  <c r="L3" i="26" s="1"/>
  <c r="AE109" i="23" a="1"/>
  <c r="AE109" i="23" s="1"/>
  <c r="AF109" i="23" s="1"/>
  <c r="O3" i="26" s="1" a="1"/>
  <c r="O3" i="26" s="1"/>
  <c r="AD109" i="23"/>
  <c r="N3" i="26" s="1" a="1"/>
  <c r="N3" i="26" s="1"/>
  <c r="AE64" i="23" a="1"/>
  <c r="AE64" i="23" s="1"/>
  <c r="AF64" i="23" s="1"/>
  <c r="K3" i="26" s="1" a="1"/>
  <c r="K3" i="26" s="1"/>
  <c r="AD64" i="23"/>
  <c r="J3" i="26" s="1" a="1"/>
  <c r="J3" i="26" s="1"/>
  <c r="AE94" i="23" a="1"/>
  <c r="AE94" i="23" s="1"/>
  <c r="AF94" i="23" s="1"/>
  <c r="Q3" i="26" s="1" a="1"/>
  <c r="Q3" i="26" s="1"/>
  <c r="AD94" i="23"/>
  <c r="P3" i="26" s="1" a="1"/>
  <c r="P3" i="26" s="1"/>
  <c r="AE34" i="23" a="1"/>
  <c r="AE34" i="23" s="1"/>
  <c r="AF34" i="23" s="1"/>
  <c r="G3" i="26" s="1" a="1"/>
  <c r="G3" i="26" s="1"/>
  <c r="AD34" i="23"/>
  <c r="F3" i="26" s="1" a="1"/>
  <c r="F3" i="26" s="1"/>
  <c r="I3" i="26" a="1"/>
  <c r="I3" i="26" s="1"/>
  <c r="AD49" i="23"/>
  <c r="H3" i="26" s="1" a="1"/>
  <c r="H3" i="26" s="1"/>
  <c r="AF77" i="3"/>
  <c r="AF73" i="3"/>
  <c r="AF69" i="3"/>
  <c r="AF57" i="3"/>
  <c r="R19" i="3"/>
  <c r="AF68" i="3"/>
  <c r="R27" i="3"/>
  <c r="AF83" i="3"/>
  <c r="AF42" i="3"/>
  <c r="AF54" i="3"/>
  <c r="AF59" i="3"/>
  <c r="R7" i="3"/>
  <c r="R11" i="3"/>
  <c r="R15" i="3"/>
  <c r="R35" i="3"/>
  <c r="AF58" i="3"/>
  <c r="AF93" i="3"/>
  <c r="R8" i="3"/>
  <c r="R12" i="3"/>
  <c r="R16" i="3"/>
  <c r="AF62" i="3"/>
  <c r="AF71" i="3"/>
  <c r="R26" i="3"/>
  <c r="AF45" i="3"/>
  <c r="AF41" i="3"/>
  <c r="AF55" i="3"/>
  <c r="R14" i="3"/>
  <c r="R33" i="3"/>
  <c r="R13" i="3"/>
  <c r="R30" i="3"/>
  <c r="AF70" i="3"/>
  <c r="R28" i="3"/>
  <c r="R34" i="3"/>
  <c r="AF39" i="3"/>
  <c r="R29" i="3"/>
  <c r="R25" i="3"/>
  <c r="AF76" i="3"/>
  <c r="AF44" i="3"/>
  <c r="Y23" i="3"/>
  <c r="D94" i="23" s="1" a="1"/>
  <c r="N100" i="23" s="1" a="1"/>
  <c r="N100" i="23" s="1"/>
  <c r="B3" i="26" l="1" a="1"/>
  <c r="B3" i="26" s="1"/>
  <c r="O100" i="23"/>
  <c r="P100" i="23"/>
  <c r="E109" i="23" a="1"/>
  <c r="E109" i="23" s="1"/>
  <c r="M106" i="23"/>
  <c r="N107" i="23" a="1"/>
  <c r="N107" i="23" s="1"/>
  <c r="M96" i="23"/>
  <c r="M102" i="23"/>
  <c r="M104" i="23"/>
  <c r="N104" i="23" a="1"/>
  <c r="N104" i="23" s="1"/>
  <c r="N101" i="23" a="1"/>
  <c r="N101" i="23" s="1"/>
  <c r="N97" i="23" a="1"/>
  <c r="N97" i="23" s="1"/>
  <c r="M99" i="23"/>
  <c r="M97" i="23"/>
  <c r="N106" i="23" a="1"/>
  <c r="N106" i="23" s="1"/>
  <c r="N98" i="23" a="1"/>
  <c r="N98" i="23" s="1"/>
  <c r="M101" i="23"/>
  <c r="M95" i="23"/>
  <c r="M100" i="23"/>
  <c r="N105" i="23" a="1"/>
  <c r="N105" i="23" s="1"/>
  <c r="N99" i="23" a="1"/>
  <c r="N99" i="23" s="1"/>
  <c r="N102" i="23" a="1"/>
  <c r="N102" i="23" s="1"/>
  <c r="N103" i="23" a="1"/>
  <c r="N103" i="23" s="1"/>
  <c r="M105" i="23"/>
  <c r="M103" i="23"/>
  <c r="M107" i="23"/>
  <c r="N96" i="23" a="1"/>
  <c r="N96" i="23" s="1"/>
  <c r="M98" i="23"/>
  <c r="N95" i="23" a="1"/>
  <c r="N95" i="23" s="1"/>
  <c r="C79" i="23" a="1"/>
  <c r="F109" i="23" a="1"/>
  <c r="D79" i="23" a="1"/>
  <c r="D79" i="23" s="1"/>
  <c r="D94" i="23"/>
  <c r="K142" i="3"/>
  <c r="K151" i="3"/>
  <c r="K162" i="3"/>
  <c r="K116" i="3"/>
  <c r="K159" i="3"/>
  <c r="K147" i="3"/>
  <c r="K135" i="3"/>
  <c r="K130" i="3"/>
  <c r="K123" i="3"/>
  <c r="K119" i="3"/>
  <c r="K118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O103" i="23" l="1"/>
  <c r="P103" i="23"/>
  <c r="O106" i="23"/>
  <c r="P106" i="23"/>
  <c r="O102" i="23"/>
  <c r="P102" i="23"/>
  <c r="O107" i="23"/>
  <c r="P107" i="23"/>
  <c r="O99" i="23"/>
  <c r="P99" i="23"/>
  <c r="O95" i="23"/>
  <c r="P95" i="23"/>
  <c r="O105" i="23"/>
  <c r="P105" i="23"/>
  <c r="O97" i="23"/>
  <c r="P97" i="23"/>
  <c r="O98" i="23"/>
  <c r="P98" i="23"/>
  <c r="O96" i="23"/>
  <c r="P96" i="23"/>
  <c r="O101" i="23"/>
  <c r="P101" i="23"/>
  <c r="O104" i="23"/>
  <c r="P104" i="23"/>
  <c r="N120" i="23" a="1"/>
  <c r="N120" i="23" s="1"/>
  <c r="M122" i="23"/>
  <c r="M117" i="23"/>
  <c r="N117" i="23" a="1"/>
  <c r="N117" i="23" s="1"/>
  <c r="N121" i="23" a="1"/>
  <c r="N121" i="23" s="1"/>
  <c r="M120" i="23"/>
  <c r="F109" i="23"/>
  <c r="M114" i="23"/>
  <c r="N115" i="23" a="1"/>
  <c r="N115" i="23" s="1"/>
  <c r="M110" i="23"/>
  <c r="N111" i="23" a="1"/>
  <c r="N111" i="23" s="1"/>
  <c r="N119" i="23" a="1"/>
  <c r="N119" i="23" s="1"/>
  <c r="M116" i="23"/>
  <c r="N112" i="23" a="1"/>
  <c r="N112" i="23" s="1"/>
  <c r="M112" i="23"/>
  <c r="M115" i="23"/>
  <c r="N114" i="23" a="1"/>
  <c r="N114" i="23" s="1"/>
  <c r="M92" i="23"/>
  <c r="M88" i="23"/>
  <c r="M84" i="23"/>
  <c r="M80" i="23"/>
  <c r="N91" i="23" a="1"/>
  <c r="N91" i="23" s="1"/>
  <c r="N87" i="23" a="1"/>
  <c r="N87" i="23" s="1"/>
  <c r="N83" i="23" a="1"/>
  <c r="N83" i="23" s="1"/>
  <c r="M91" i="23"/>
  <c r="M87" i="23"/>
  <c r="M83" i="23"/>
  <c r="N90" i="23" a="1"/>
  <c r="N90" i="23" s="1"/>
  <c r="N86" i="23" a="1"/>
  <c r="N86" i="23" s="1"/>
  <c r="N82" i="23" a="1"/>
  <c r="N82" i="23" s="1"/>
  <c r="N88" i="23" a="1"/>
  <c r="N88" i="23" s="1"/>
  <c r="N80" i="23" a="1"/>
  <c r="N80" i="23" s="1"/>
  <c r="M86" i="23"/>
  <c r="N92" i="23" a="1"/>
  <c r="N92" i="23" s="1"/>
  <c r="M81" i="23"/>
  <c r="N84" i="23" a="1"/>
  <c r="N84" i="23" s="1"/>
  <c r="N81" i="23" a="1"/>
  <c r="N81" i="23" s="1"/>
  <c r="N85" i="23" a="1"/>
  <c r="N85" i="23" s="1"/>
  <c r="M85" i="23"/>
  <c r="M90" i="23"/>
  <c r="M82" i="23"/>
  <c r="N89" i="23" a="1"/>
  <c r="N89" i="23" s="1"/>
  <c r="M89" i="23"/>
  <c r="M119" i="23"/>
  <c r="N110" i="23" a="1"/>
  <c r="N110" i="23" s="1"/>
  <c r="M118" i="23"/>
  <c r="C79" i="23"/>
  <c r="N94" i="23" a="1"/>
  <c r="N94" i="23" s="1"/>
  <c r="M94" i="23"/>
  <c r="N113" i="23" a="1"/>
  <c r="N113" i="23" s="1"/>
  <c r="M121" i="23"/>
  <c r="M113" i="23"/>
  <c r="N122" i="23" a="1"/>
  <c r="N122" i="23" s="1"/>
  <c r="N118" i="23" a="1"/>
  <c r="N118" i="23" s="1"/>
  <c r="M111" i="23"/>
  <c r="N116" i="23" a="1"/>
  <c r="N116" i="23" s="1"/>
  <c r="G4" i="23" a="1"/>
  <c r="G4" i="23" s="1"/>
  <c r="K141" i="3"/>
  <c r="K133" i="3"/>
  <c r="K23" i="3"/>
  <c r="K27" i="3"/>
  <c r="K37" i="3"/>
  <c r="K41" i="3"/>
  <c r="K45" i="3"/>
  <c r="K49" i="3"/>
  <c r="K148" i="3"/>
  <c r="D47" i="3"/>
  <c r="D43" i="3"/>
  <c r="D39" i="3"/>
  <c r="K168" i="3"/>
  <c r="K155" i="3"/>
  <c r="K174" i="3"/>
  <c r="K136" i="3"/>
  <c r="K28" i="3"/>
  <c r="K38" i="3"/>
  <c r="K42" i="3"/>
  <c r="D42" i="3"/>
  <c r="K171" i="3"/>
  <c r="K127" i="3"/>
  <c r="K85" i="3"/>
  <c r="K89" i="3"/>
  <c r="K93" i="3"/>
  <c r="K164" i="3"/>
  <c r="K25" i="3"/>
  <c r="K29" i="3"/>
  <c r="K39" i="3"/>
  <c r="K43" i="3"/>
  <c r="K47" i="3"/>
  <c r="K175" i="3"/>
  <c r="K139" i="3"/>
  <c r="K150" i="3"/>
  <c r="K158" i="3"/>
  <c r="K32" i="3"/>
  <c r="K33" i="3"/>
  <c r="D46" i="3"/>
  <c r="D38" i="3"/>
  <c r="K94" i="3"/>
  <c r="K167" i="3"/>
  <c r="D45" i="3"/>
  <c r="D41" i="3"/>
  <c r="D37" i="3"/>
  <c r="K131" i="3"/>
  <c r="K170" i="3"/>
  <c r="K166" i="3"/>
  <c r="K153" i="3"/>
  <c r="K156" i="3"/>
  <c r="K138" i="3"/>
  <c r="K134" i="3"/>
  <c r="K126" i="3"/>
  <c r="K122" i="3"/>
  <c r="K24" i="3"/>
  <c r="K22" i="3"/>
  <c r="K83" i="3"/>
  <c r="K88" i="3"/>
  <c r="K91" i="3"/>
  <c r="K26" i="3"/>
  <c r="K40" i="3"/>
  <c r="K140" i="3"/>
  <c r="K46" i="3"/>
  <c r="K82" i="3"/>
  <c r="K86" i="3"/>
  <c r="K90" i="3"/>
  <c r="K154" i="3"/>
  <c r="K34" i="3"/>
  <c r="K30" i="3"/>
  <c r="K44" i="3"/>
  <c r="K48" i="3"/>
  <c r="K120" i="3"/>
  <c r="K149" i="3"/>
  <c r="K132" i="3"/>
  <c r="K31" i="3"/>
  <c r="D48" i="3"/>
  <c r="D44" i="3"/>
  <c r="D40" i="3"/>
  <c r="K84" i="3"/>
  <c r="K87" i="3"/>
  <c r="K92" i="3"/>
  <c r="K124" i="3"/>
  <c r="K169" i="3"/>
  <c r="K165" i="3"/>
  <c r="K157" i="3"/>
  <c r="K152" i="3"/>
  <c r="K172" i="3"/>
  <c r="K173" i="3"/>
  <c r="K137" i="3"/>
  <c r="K125" i="3"/>
  <c r="K121" i="3"/>
  <c r="K117" i="3"/>
  <c r="K163" i="3"/>
  <c r="K36" i="3"/>
  <c r="K81" i="3"/>
  <c r="O122" i="23" l="1"/>
  <c r="P122" i="23"/>
  <c r="O115" i="23"/>
  <c r="P115" i="23"/>
  <c r="O117" i="23"/>
  <c r="P117" i="23"/>
  <c r="O110" i="23"/>
  <c r="P110" i="23"/>
  <c r="O120" i="23"/>
  <c r="P120" i="23"/>
  <c r="O118" i="23"/>
  <c r="P118" i="23"/>
  <c r="O112" i="23"/>
  <c r="P112" i="23"/>
  <c r="O116" i="23"/>
  <c r="P116" i="23"/>
  <c r="O113" i="23"/>
  <c r="P113" i="23"/>
  <c r="O119" i="23"/>
  <c r="P119" i="23"/>
  <c r="O114" i="23"/>
  <c r="P114" i="23"/>
  <c r="O111" i="23"/>
  <c r="P111" i="23"/>
  <c r="O121" i="23"/>
  <c r="P121" i="23"/>
  <c r="O83" i="23"/>
  <c r="P83" i="23"/>
  <c r="O88" i="23"/>
  <c r="P88" i="23"/>
  <c r="O87" i="23"/>
  <c r="P87" i="23"/>
  <c r="O92" i="23"/>
  <c r="P92" i="23"/>
  <c r="O91" i="23"/>
  <c r="P91" i="23"/>
  <c r="O80" i="23"/>
  <c r="P80" i="23"/>
  <c r="O86" i="23"/>
  <c r="P86" i="23"/>
  <c r="O94" i="23"/>
  <c r="AB3" i="28" s="1" a="1"/>
  <c r="AB3" i="28" s="1"/>
  <c r="P94" i="23"/>
  <c r="O85" i="23"/>
  <c r="P85" i="23"/>
  <c r="O89" i="23"/>
  <c r="P89" i="23"/>
  <c r="O82" i="23"/>
  <c r="P82" i="23"/>
  <c r="O81" i="23"/>
  <c r="P81" i="23"/>
  <c r="O84" i="23"/>
  <c r="P84" i="23"/>
  <c r="O90" i="23"/>
  <c r="P90" i="23"/>
  <c r="C64" i="23" a="1"/>
  <c r="C64" i="23" s="1"/>
  <c r="E49" i="23" a="1"/>
  <c r="E49" i="23" s="1"/>
  <c r="P3" i="24" a="1"/>
  <c r="P3" i="24" s="1"/>
  <c r="M109" i="23"/>
  <c r="N109" i="23" a="1"/>
  <c r="N109" i="23" s="1"/>
  <c r="N79" i="23" a="1"/>
  <c r="N79" i="23" s="1"/>
  <c r="M79" i="23"/>
  <c r="E19" i="23" a="1"/>
  <c r="E19" i="23" s="1"/>
  <c r="D64" i="23" a="1"/>
  <c r="D64" i="23" s="1"/>
  <c r="D49" i="23" a="1"/>
  <c r="D49" i="23" s="1"/>
  <c r="E34" i="23" a="1"/>
  <c r="E34" i="23" s="1"/>
  <c r="D19" i="23" a="1"/>
  <c r="D19" i="23" s="1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D36" i="3"/>
  <c r="D35" i="3"/>
  <c r="E4" i="23" l="1" a="1"/>
  <c r="E4" i="23" s="1"/>
  <c r="O109" i="23"/>
  <c r="V3" i="28" s="1" a="1"/>
  <c r="P109" i="23"/>
  <c r="Q3" i="24" a="1"/>
  <c r="Q3" i="24" s="1"/>
  <c r="O79" i="23"/>
  <c r="O3" i="28" s="1" a="1"/>
  <c r="P79" i="23"/>
  <c r="N3" i="24" a="1"/>
  <c r="N3" i="24" s="1"/>
  <c r="L3" i="24" a="1"/>
  <c r="L3" i="24" s="1"/>
  <c r="N69" i="23" a="1"/>
  <c r="N69" i="23" s="1"/>
  <c r="N76" i="23" a="1"/>
  <c r="N76" i="23" s="1"/>
  <c r="M70" i="23"/>
  <c r="N68" i="23" a="1"/>
  <c r="N68" i="23" s="1"/>
  <c r="N73" i="23" a="1"/>
  <c r="N73" i="23" s="1"/>
  <c r="M76" i="23"/>
  <c r="M66" i="23"/>
  <c r="M74" i="23"/>
  <c r="M72" i="23"/>
  <c r="M67" i="23"/>
  <c r="M69" i="23"/>
  <c r="M49" i="23"/>
  <c r="N49" i="23" a="1"/>
  <c r="N49" i="23" s="1"/>
  <c r="N64" i="23" a="1"/>
  <c r="N64" i="23" s="1"/>
  <c r="M64" i="23"/>
  <c r="N71" i="23" a="1"/>
  <c r="N71" i="23" s="1"/>
  <c r="N72" i="23" a="1"/>
  <c r="N72" i="23" s="1"/>
  <c r="N77" i="23" a="1"/>
  <c r="N77" i="23" s="1"/>
  <c r="M65" i="23"/>
  <c r="N67" i="23" a="1"/>
  <c r="N67" i="23" s="1"/>
  <c r="N74" i="23" a="1"/>
  <c r="N74" i="23" s="1"/>
  <c r="N75" i="23" a="1"/>
  <c r="N75" i="23" s="1"/>
  <c r="M75" i="23"/>
  <c r="M73" i="23"/>
  <c r="N66" i="23" a="1"/>
  <c r="N66" i="23" s="1"/>
  <c r="N70" i="23" a="1"/>
  <c r="N70" i="23" s="1"/>
  <c r="M77" i="23"/>
  <c r="M53" i="23"/>
  <c r="N55" i="23" a="1"/>
  <c r="N55" i="23" s="1"/>
  <c r="N53" i="23" a="1"/>
  <c r="N53" i="23" s="1"/>
  <c r="M62" i="23"/>
  <c r="M54" i="23"/>
  <c r="M60" i="23"/>
  <c r="N58" i="23" a="1"/>
  <c r="N58" i="23" s="1"/>
  <c r="N50" i="23" a="1"/>
  <c r="N50" i="23" s="1"/>
  <c r="M61" i="23"/>
  <c r="M52" i="23"/>
  <c r="M57" i="23"/>
  <c r="N62" i="23" a="1"/>
  <c r="N62" i="23" s="1"/>
  <c r="N60" i="23" a="1"/>
  <c r="N60" i="23" s="1"/>
  <c r="N51" i="23" a="1"/>
  <c r="N51" i="23" s="1"/>
  <c r="M51" i="23"/>
  <c r="N56" i="23" a="1"/>
  <c r="N56" i="23" s="1"/>
  <c r="N57" i="23" a="1"/>
  <c r="N57" i="23" s="1"/>
  <c r="N52" i="23" a="1"/>
  <c r="N52" i="23" s="1"/>
  <c r="M56" i="23"/>
  <c r="M58" i="23"/>
  <c r="N59" i="23" a="1"/>
  <c r="N59" i="23" s="1"/>
  <c r="M50" i="23"/>
  <c r="N61" i="23" a="1"/>
  <c r="N61" i="23" s="1"/>
  <c r="M59" i="23"/>
  <c r="M55" i="23"/>
  <c r="N54" i="23" a="1"/>
  <c r="N54" i="23" s="1"/>
  <c r="M68" i="23"/>
  <c r="M71" i="23"/>
  <c r="N65" i="23" a="1"/>
  <c r="N65" i="23" s="1"/>
  <c r="C19" i="23" a="1"/>
  <c r="C19" i="23" s="1"/>
  <c r="F4" i="23" a="1"/>
  <c r="F4" i="23" s="1"/>
  <c r="D34" i="23" a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O3" i="24" l="1" a="1"/>
  <c r="O3" i="24" s="1"/>
  <c r="P16" i="28"/>
  <c r="Q13" i="28"/>
  <c r="Q7" i="28"/>
  <c r="P10" i="28"/>
  <c r="P13" i="28"/>
  <c r="P7" i="28"/>
  <c r="Q14" i="28"/>
  <c r="P12" i="28"/>
  <c r="Q15" i="28"/>
  <c r="Q8" i="28"/>
  <c r="Q12" i="28"/>
  <c r="P15" i="28"/>
  <c r="P8" i="28"/>
  <c r="Q16" i="28"/>
  <c r="Q9" i="28"/>
  <c r="Q6" i="28"/>
  <c r="Q10" i="28"/>
  <c r="P6" i="28"/>
  <c r="P11" i="28"/>
  <c r="Q11" i="28"/>
  <c r="Q4" i="28"/>
  <c r="P9" i="28"/>
  <c r="P4" i="28"/>
  <c r="Q5" i="28"/>
  <c r="P5" i="28"/>
  <c r="P14" i="28"/>
  <c r="V3" i="28"/>
  <c r="W12" i="28"/>
  <c r="Z15" i="28"/>
  <c r="W9" i="28"/>
  <c r="W6" i="28"/>
  <c r="Z9" i="28"/>
  <c r="W14" i="28"/>
  <c r="W8" i="28"/>
  <c r="W15" i="28"/>
  <c r="X12" i="28"/>
  <c r="X5" i="28"/>
  <c r="X8" i="28"/>
  <c r="Z5" i="28"/>
  <c r="Z8" i="28"/>
  <c r="W7" i="28"/>
  <c r="W16" i="28"/>
  <c r="X6" i="28"/>
  <c r="W4" i="28"/>
  <c r="Z12" i="28"/>
  <c r="X15" i="28"/>
  <c r="W5" i="28"/>
  <c r="Z16" i="28"/>
  <c r="Z13" i="28"/>
  <c r="W10" i="28"/>
  <c r="Z6" i="28"/>
  <c r="X16" i="28"/>
  <c r="X9" i="28"/>
  <c r="X13" i="28"/>
  <c r="Z10" i="28"/>
  <c r="Z7" i="28"/>
  <c r="X10" i="28"/>
  <c r="X7" i="28"/>
  <c r="Z4" i="28"/>
  <c r="W13" i="28"/>
  <c r="X11" i="28"/>
  <c r="X4" i="28"/>
  <c r="X14" i="28"/>
  <c r="Z11" i="28"/>
  <c r="W11" i="28"/>
  <c r="Z14" i="28"/>
  <c r="O3" i="28"/>
  <c r="S13" i="28"/>
  <c r="S6" i="28"/>
  <c r="S7" i="28"/>
  <c r="S16" i="28"/>
  <c r="S14" i="28"/>
  <c r="S8" i="28"/>
  <c r="S4" i="28"/>
  <c r="S15" i="28"/>
  <c r="S11" i="28"/>
  <c r="S9" i="28"/>
  <c r="S12" i="28"/>
  <c r="S5" i="28"/>
  <c r="S10" i="28"/>
  <c r="O54" i="23"/>
  <c r="P54" i="23"/>
  <c r="O57" i="23"/>
  <c r="P57" i="23"/>
  <c r="O49" i="23"/>
  <c r="P49" i="23"/>
  <c r="O67" i="23"/>
  <c r="P67" i="23"/>
  <c r="O61" i="23"/>
  <c r="P61" i="23"/>
  <c r="O74" i="23"/>
  <c r="P74" i="23"/>
  <c r="O58" i="23"/>
  <c r="P58" i="23"/>
  <c r="O72" i="23"/>
  <c r="P72" i="23"/>
  <c r="M3" i="24" a="1"/>
  <c r="M3" i="24" s="1"/>
  <c r="O52" i="23"/>
  <c r="P52" i="23"/>
  <c r="O73" i="23"/>
  <c r="P73" i="23"/>
  <c r="O68" i="23"/>
  <c r="P68" i="23"/>
  <c r="O56" i="23"/>
  <c r="P56" i="23"/>
  <c r="O70" i="23"/>
  <c r="P70" i="23"/>
  <c r="O76" i="23"/>
  <c r="P76" i="23"/>
  <c r="O71" i="23"/>
  <c r="P71" i="23"/>
  <c r="O55" i="23"/>
  <c r="P55" i="23"/>
  <c r="O50" i="23"/>
  <c r="P50" i="23"/>
  <c r="O77" i="23"/>
  <c r="P77" i="23"/>
  <c r="O51" i="23"/>
  <c r="P51" i="23"/>
  <c r="O66" i="23"/>
  <c r="P66" i="23"/>
  <c r="O69" i="23"/>
  <c r="P69" i="23"/>
  <c r="O65" i="23"/>
  <c r="P65" i="23"/>
  <c r="O59" i="23"/>
  <c r="P59" i="23"/>
  <c r="O60" i="23"/>
  <c r="P60" i="23"/>
  <c r="O62" i="23"/>
  <c r="P62" i="23"/>
  <c r="O53" i="23"/>
  <c r="P53" i="23"/>
  <c r="O75" i="23"/>
  <c r="P75" i="23"/>
  <c r="O64" i="23"/>
  <c r="P64" i="23"/>
  <c r="M19" i="23"/>
  <c r="N19" i="23" a="1"/>
  <c r="N19" i="23" s="1"/>
  <c r="M40" i="23"/>
  <c r="M35" i="23"/>
  <c r="N45" i="23" a="1"/>
  <c r="N45" i="23" s="1"/>
  <c r="M47" i="23"/>
  <c r="N37" i="23" a="1"/>
  <c r="N37" i="23" s="1"/>
  <c r="N38" i="23" a="1"/>
  <c r="N38" i="23" s="1"/>
  <c r="M43" i="23"/>
  <c r="M42" i="23"/>
  <c r="N40" i="23" a="1"/>
  <c r="N40" i="23" s="1"/>
  <c r="M37" i="23"/>
  <c r="N35" i="23" a="1"/>
  <c r="N35" i="23" s="1"/>
  <c r="N46" i="23" a="1"/>
  <c r="N46" i="23" s="1"/>
  <c r="M36" i="23"/>
  <c r="M45" i="23"/>
  <c r="N42" i="23" a="1"/>
  <c r="N42" i="23" s="1"/>
  <c r="M44" i="23"/>
  <c r="N44" i="23" a="1"/>
  <c r="N44" i="23" s="1"/>
  <c r="N36" i="23" a="1"/>
  <c r="N36" i="23" s="1"/>
  <c r="M46" i="23"/>
  <c r="N43" i="23" a="1"/>
  <c r="N43" i="23" s="1"/>
  <c r="N39" i="23" a="1"/>
  <c r="N39" i="23" s="1"/>
  <c r="N41" i="23" a="1"/>
  <c r="N41" i="23" s="1"/>
  <c r="M38" i="23"/>
  <c r="M41" i="23"/>
  <c r="N47" i="23" a="1"/>
  <c r="N47" i="23" s="1"/>
  <c r="M39" i="23"/>
  <c r="M32" i="23"/>
  <c r="N28" i="23" a="1"/>
  <c r="N28" i="23" s="1"/>
  <c r="M25" i="23"/>
  <c r="N31" i="23" a="1"/>
  <c r="N31" i="23" s="1"/>
  <c r="M28" i="23"/>
  <c r="N24" i="23" a="1"/>
  <c r="N24" i="23" s="1"/>
  <c r="N21" i="23" a="1"/>
  <c r="N21" i="23" s="1"/>
  <c r="M31" i="23"/>
  <c r="M24" i="23"/>
  <c r="M21" i="23"/>
  <c r="N30" i="23" a="1"/>
  <c r="N30" i="23" s="1"/>
  <c r="N27" i="23" a="1"/>
  <c r="N27" i="23" s="1"/>
  <c r="N20" i="23" a="1"/>
  <c r="N20" i="23" s="1"/>
  <c r="N29" i="23" a="1"/>
  <c r="N29" i="23" s="1"/>
  <c r="N22" i="23" a="1"/>
  <c r="N22" i="23" s="1"/>
  <c r="M29" i="23"/>
  <c r="M22" i="23"/>
  <c r="M27" i="23"/>
  <c r="M26" i="23"/>
  <c r="N25" i="23" a="1"/>
  <c r="N25" i="23" s="1"/>
  <c r="M30" i="23"/>
  <c r="M20" i="23"/>
  <c r="N23" i="23" a="1"/>
  <c r="N23" i="23" s="1"/>
  <c r="N32" i="23" a="1"/>
  <c r="N32" i="23" s="1"/>
  <c r="M23" i="23"/>
  <c r="N26" i="23" a="1"/>
  <c r="N26" i="23" s="1"/>
  <c r="D4" i="23" a="1"/>
  <c r="D4" i="23" s="1"/>
  <c r="D16" i="23" a="1"/>
  <c r="N17" i="23" s="1" a="1"/>
  <c r="N17" i="23" s="1"/>
  <c r="J3" i="24" a="1"/>
  <c r="J3" i="24" s="1"/>
  <c r="H3" i="24" a="1"/>
  <c r="H3" i="24" s="1"/>
  <c r="D34" i="23"/>
  <c r="D16" i="3"/>
  <c r="D9" i="3"/>
  <c r="D13" i="3"/>
  <c r="D15" i="3"/>
  <c r="D10" i="3"/>
  <c r="D14" i="3"/>
  <c r="D11" i="3"/>
  <c r="D17" i="3"/>
  <c r="D18" i="3"/>
  <c r="D8" i="3"/>
  <c r="D12" i="3"/>
  <c r="D7" i="3"/>
  <c r="S3" i="28" l="1"/>
  <c r="Q3" i="28"/>
  <c r="P3" i="28"/>
  <c r="Z3" i="28"/>
  <c r="W3" i="28"/>
  <c r="X3" i="28"/>
  <c r="I3" i="28" a="1"/>
  <c r="I3" i="24" a="1"/>
  <c r="I3" i="24" s="1"/>
  <c r="K3" i="24" a="1"/>
  <c r="K3" i="24" s="1"/>
  <c r="O24" i="23"/>
  <c r="P24" i="23"/>
  <c r="O45" i="23"/>
  <c r="P45" i="23"/>
  <c r="O40" i="23"/>
  <c r="P40" i="23"/>
  <c r="O42" i="23"/>
  <c r="P42" i="23"/>
  <c r="O35" i="23"/>
  <c r="P35" i="23"/>
  <c r="O32" i="23"/>
  <c r="P32" i="23"/>
  <c r="O22" i="23"/>
  <c r="P22" i="23"/>
  <c r="O44" i="23"/>
  <c r="P44" i="23"/>
  <c r="O29" i="23"/>
  <c r="P29" i="23"/>
  <c r="O17" i="23"/>
  <c r="P17" i="23"/>
  <c r="O27" i="23"/>
  <c r="P27" i="23"/>
  <c r="O31" i="23"/>
  <c r="P31" i="23"/>
  <c r="O38" i="23"/>
  <c r="P38" i="23"/>
  <c r="O36" i="23"/>
  <c r="P36" i="23"/>
  <c r="O21" i="23"/>
  <c r="P21" i="23"/>
  <c r="O25" i="23"/>
  <c r="P25" i="23"/>
  <c r="O41" i="23"/>
  <c r="P41" i="23"/>
  <c r="O23" i="23"/>
  <c r="P23" i="23"/>
  <c r="O47" i="23"/>
  <c r="P47" i="23"/>
  <c r="O19" i="23"/>
  <c r="P19" i="23"/>
  <c r="O20" i="23"/>
  <c r="P20" i="23"/>
  <c r="O30" i="23"/>
  <c r="P30" i="23"/>
  <c r="O39" i="23"/>
  <c r="P39" i="23"/>
  <c r="O37" i="23"/>
  <c r="P37" i="23"/>
  <c r="O26" i="23"/>
  <c r="P26" i="23"/>
  <c r="O28" i="23"/>
  <c r="P28" i="23"/>
  <c r="O43" i="23"/>
  <c r="P43" i="23"/>
  <c r="O46" i="23"/>
  <c r="P46" i="23"/>
  <c r="N34" i="23" a="1"/>
  <c r="N34" i="23" s="1"/>
  <c r="M34" i="23"/>
  <c r="M17" i="23"/>
  <c r="D16" i="23"/>
  <c r="D3" i="24" a="1"/>
  <c r="D3" i="24" s="1"/>
  <c r="C4" i="23" a="1"/>
  <c r="K16" i="28" l="1"/>
  <c r="K7" i="28"/>
  <c r="J6" i="28"/>
  <c r="J8" i="28"/>
  <c r="K11" i="28"/>
  <c r="K4" i="28"/>
  <c r="K15" i="28"/>
  <c r="K13" i="28"/>
  <c r="J11" i="28"/>
  <c r="J4" i="28"/>
  <c r="J15" i="28"/>
  <c r="J13" i="28"/>
  <c r="K12" i="28"/>
  <c r="J5" i="28"/>
  <c r="K9" i="28"/>
  <c r="K14" i="28"/>
  <c r="J12" i="28"/>
  <c r="K5" i="28"/>
  <c r="J16" i="28"/>
  <c r="J9" i="28"/>
  <c r="J14" i="28"/>
  <c r="J7" i="28"/>
  <c r="K6" i="28"/>
  <c r="K10" i="28"/>
  <c r="K8" i="28"/>
  <c r="J10" i="28"/>
  <c r="I3" i="28"/>
  <c r="M15" i="28"/>
  <c r="M6" i="28"/>
  <c r="M5" i="28"/>
  <c r="M16" i="28"/>
  <c r="M9" i="28"/>
  <c r="M4" i="28"/>
  <c r="M11" i="28"/>
  <c r="M10" i="28"/>
  <c r="M12" i="28"/>
  <c r="M7" i="28"/>
  <c r="M13" i="28"/>
  <c r="M14" i="28"/>
  <c r="M8" i="28"/>
  <c r="E3" i="24" a="1"/>
  <c r="E3" i="24" s="1"/>
  <c r="O34" i="23"/>
  <c r="G3" i="24" s="1" a="1"/>
  <c r="G3" i="24" s="1"/>
  <c r="P34" i="23"/>
  <c r="F3" i="24" a="1"/>
  <c r="F3" i="24" s="1"/>
  <c r="M5" i="23"/>
  <c r="M9" i="23"/>
  <c r="M12" i="23"/>
  <c r="M16" i="23"/>
  <c r="N5" i="23" a="1"/>
  <c r="N5" i="23" s="1"/>
  <c r="N9" i="23" a="1"/>
  <c r="N9" i="23" s="1"/>
  <c r="N12" i="23" a="1"/>
  <c r="N12" i="23" s="1"/>
  <c r="N16" i="23" a="1"/>
  <c r="N16" i="23" s="1"/>
  <c r="M6" i="23"/>
  <c r="M10" i="23"/>
  <c r="M13" i="23"/>
  <c r="N6" i="23" a="1"/>
  <c r="N6" i="23" s="1"/>
  <c r="N10" i="23" a="1"/>
  <c r="N10" i="23" s="1"/>
  <c r="N13" i="23" a="1"/>
  <c r="N13" i="23" s="1"/>
  <c r="M7" i="23"/>
  <c r="M14" i="23"/>
  <c r="N7" i="23" a="1"/>
  <c r="N7" i="23" s="1"/>
  <c r="M11" i="23"/>
  <c r="N14" i="23" a="1"/>
  <c r="N14" i="23" s="1"/>
  <c r="M8" i="23"/>
  <c r="N11" i="23" a="1"/>
  <c r="N11" i="23" s="1"/>
  <c r="M15" i="23"/>
  <c r="N8" i="23" a="1"/>
  <c r="N8" i="23" s="1"/>
  <c r="N15" i="23" a="1"/>
  <c r="N15" i="23" s="1"/>
  <c r="C4" i="23"/>
  <c r="J3" i="28" l="1"/>
  <c r="K3" i="28"/>
  <c r="M3" i="28"/>
  <c r="O15" i="23"/>
  <c r="P15" i="23"/>
  <c r="O14" i="23"/>
  <c r="P14" i="23"/>
  <c r="O7" i="23"/>
  <c r="P7" i="23"/>
  <c r="O16" i="23"/>
  <c r="P16" i="23"/>
  <c r="O8" i="23"/>
  <c r="P8" i="23"/>
  <c r="O12" i="23"/>
  <c r="P12" i="23"/>
  <c r="O13" i="23"/>
  <c r="P13" i="23"/>
  <c r="O9" i="23"/>
  <c r="P9" i="23"/>
  <c r="O11" i="23"/>
  <c r="P11" i="23"/>
  <c r="O10" i="23"/>
  <c r="P10" i="23"/>
  <c r="O5" i="23"/>
  <c r="P5" i="23"/>
  <c r="O6" i="23"/>
  <c r="P6" i="23"/>
  <c r="N4" i="23" a="1"/>
  <c r="N4" i="23" s="1"/>
  <c r="P4" i="23" s="1"/>
  <c r="M4" i="23"/>
  <c r="B3" i="24" l="1" a="1"/>
  <c r="B3" i="24" s="1"/>
  <c r="O4" i="23"/>
  <c r="C3" i="28" s="1" a="1"/>
  <c r="D15" i="28" l="1"/>
  <c r="E6" i="28"/>
  <c r="D13" i="28"/>
  <c r="D6" i="28"/>
  <c r="E14" i="28"/>
  <c r="E7" i="28"/>
  <c r="D5" i="28"/>
  <c r="E16" i="28"/>
  <c r="D14" i="28"/>
  <c r="D7" i="28"/>
  <c r="E5" i="28"/>
  <c r="D16" i="28"/>
  <c r="E8" i="28"/>
  <c r="E12" i="28"/>
  <c r="E10" i="28"/>
  <c r="E15" i="28"/>
  <c r="D8" i="28"/>
  <c r="D12" i="28"/>
  <c r="D10" i="28"/>
  <c r="D9" i="28"/>
  <c r="E13" i="28"/>
  <c r="E11" i="28"/>
  <c r="D4" i="28"/>
  <c r="E9" i="28"/>
  <c r="D11" i="28"/>
  <c r="E4" i="28"/>
  <c r="C3" i="28"/>
  <c r="G14" i="28"/>
  <c r="G12" i="28"/>
  <c r="G8" i="28"/>
  <c r="G6" i="28"/>
  <c r="G4" i="28"/>
  <c r="G11" i="28"/>
  <c r="G9" i="28"/>
  <c r="G16" i="28"/>
  <c r="G13" i="28"/>
  <c r="G15" i="28"/>
  <c r="G5" i="28"/>
  <c r="G7" i="28"/>
  <c r="G10" i="28"/>
  <c r="C3" i="24" a="1"/>
  <c r="C3" i="24" s="1"/>
  <c r="E3" i="28" l="1"/>
  <c r="D3" i="28"/>
  <c r="G3" i="2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<sst xmlns="http://schemas.openxmlformats.org/spreadsheetml/2006/main" count="270" uniqueCount="96">
  <si>
    <t>nm</t>
  </si>
  <si>
    <t>eV</t>
  </si>
  <si>
    <t>Summary</t>
  </si>
  <si>
    <t>LEET</t>
  </si>
  <si>
    <t>FWHM</t>
  </si>
  <si>
    <t>Details</t>
  </si>
  <si>
    <t>UP005</t>
  </si>
  <si>
    <t>UP006</t>
  </si>
  <si>
    <t>UP008</t>
  </si>
  <si>
    <t>UP012</t>
  </si>
  <si>
    <t>UP014</t>
  </si>
  <si>
    <t>UP015</t>
  </si>
  <si>
    <t>UP016</t>
  </si>
  <si>
    <t>UP017</t>
  </si>
  <si>
    <t>UP018</t>
  </si>
  <si>
    <r>
      <t>25% InCl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(PPh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  <r>
      <rPr>
        <b/>
        <vertAlign val="subscript"/>
        <sz val="12"/>
        <color theme="1"/>
        <rFont val="Calibri (Body)"/>
      </rPr>
      <t>2</t>
    </r>
  </si>
  <si>
    <r>
      <t>InCl</t>
    </r>
    <r>
      <rPr>
        <b/>
        <vertAlign val="subscript"/>
        <sz val="12"/>
        <color theme="1"/>
        <rFont val="Calibri (Body)"/>
      </rPr>
      <t>3</t>
    </r>
  </si>
  <si>
    <r>
      <t>50% InCl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(PPh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  <r>
      <rPr>
        <b/>
        <vertAlign val="subscript"/>
        <sz val="12"/>
        <color theme="1"/>
        <rFont val="Calibri (Body)"/>
      </rPr>
      <t>2</t>
    </r>
  </si>
  <si>
    <t>UP022</t>
  </si>
  <si>
    <t>UP024</t>
  </si>
  <si>
    <r>
      <t>75% InCl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(PPh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  <r>
      <rPr>
        <b/>
        <vertAlign val="subscript"/>
        <sz val="12"/>
        <color theme="1"/>
        <rFont val="Calibri (Body)"/>
      </rPr>
      <t>2</t>
    </r>
  </si>
  <si>
    <t>UP023</t>
  </si>
  <si>
    <t>UP025</t>
  </si>
  <si>
    <t>UP028</t>
  </si>
  <si>
    <t>UP029</t>
  </si>
  <si>
    <t>UP030</t>
  </si>
  <si>
    <t>UP032</t>
  </si>
  <si>
    <r>
      <t>100% InCl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(PPh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  <r>
      <rPr>
        <b/>
        <vertAlign val="subscript"/>
        <sz val="12"/>
        <color theme="1"/>
        <rFont val="Calibri (Body)"/>
      </rPr>
      <t>2</t>
    </r>
  </si>
  <si>
    <r>
      <t>100% InCl</t>
    </r>
    <r>
      <rPr>
        <b/>
        <vertAlign val="subscript"/>
        <sz val="13"/>
        <color rgb="FF000000"/>
        <rFont val="Calibri"/>
        <family val="2"/>
        <scheme val="minor"/>
      </rPr>
      <t>3</t>
    </r>
    <r>
      <rPr>
        <b/>
        <sz val="13"/>
        <color rgb="FF000000"/>
        <rFont val="Calibri"/>
        <family val="2"/>
        <scheme val="minor"/>
      </rPr>
      <t>(4-MeO)</t>
    </r>
    <r>
      <rPr>
        <b/>
        <vertAlign val="subscript"/>
        <sz val="13"/>
        <color rgb="FF000000"/>
        <rFont val="Calibri"/>
        <family val="2"/>
        <scheme val="minor"/>
      </rPr>
      <t>2</t>
    </r>
  </si>
  <si>
    <r>
      <t>100% InCl</t>
    </r>
    <r>
      <rPr>
        <b/>
        <vertAlign val="subscript"/>
        <sz val="13"/>
        <color rgb="FF000000"/>
        <rFont val="Calibri"/>
        <family val="2"/>
        <scheme val="minor"/>
      </rPr>
      <t>3</t>
    </r>
    <r>
      <rPr>
        <b/>
        <sz val="13"/>
        <color rgb="FF000000"/>
        <rFont val="Calibri"/>
        <family val="2"/>
        <scheme val="minor"/>
      </rPr>
      <t>(2-MeO)</t>
    </r>
  </si>
  <si>
    <t>UP034</t>
  </si>
  <si>
    <t>UP040</t>
  </si>
  <si>
    <t>UP041</t>
  </si>
  <si>
    <t>UP042</t>
  </si>
  <si>
    <r>
      <t>100% InCl</t>
    </r>
    <r>
      <rPr>
        <b/>
        <vertAlign val="subscript"/>
        <sz val="13"/>
        <color rgb="FF000000"/>
        <rFont val="Calibri"/>
        <family val="2"/>
        <scheme val="minor"/>
      </rPr>
      <t>3</t>
    </r>
    <r>
      <rPr>
        <b/>
        <sz val="13"/>
        <color rgb="FF000000"/>
        <rFont val="Calibri"/>
        <family val="2"/>
        <scheme val="minor"/>
      </rPr>
      <t>(4-F)</t>
    </r>
    <r>
      <rPr>
        <b/>
        <vertAlign val="subscript"/>
        <sz val="13"/>
        <color rgb="FF000000"/>
        <rFont val="Calibri"/>
        <family val="2"/>
        <scheme val="minor"/>
      </rPr>
      <t>2</t>
    </r>
  </si>
  <si>
    <t>UP051</t>
  </si>
  <si>
    <t>UP050</t>
  </si>
  <si>
    <t>UP049</t>
  </si>
  <si>
    <t>UP048</t>
  </si>
  <si>
    <t>UP047</t>
  </si>
  <si>
    <t>UP046</t>
  </si>
  <si>
    <t>Time / min</t>
  </si>
  <si>
    <t>InCl3</t>
  </si>
  <si>
    <t>Average</t>
  </si>
  <si>
    <t>Standard dev</t>
  </si>
  <si>
    <t>25% PPh3</t>
  </si>
  <si>
    <t>50% PPh3</t>
  </si>
  <si>
    <t>75% PPh3</t>
  </si>
  <si>
    <t>100% PPh3</t>
  </si>
  <si>
    <t>100% 4-MeO</t>
  </si>
  <si>
    <t>100% 2-MeO</t>
  </si>
  <si>
    <t>100% 4-F</t>
  </si>
  <si>
    <t>Peak position</t>
  </si>
  <si>
    <t>Standard error</t>
  </si>
  <si>
    <t>mean / nm</t>
  </si>
  <si>
    <t>std err / nm</t>
  </si>
  <si>
    <t>MR38</t>
  </si>
  <si>
    <t>MR37</t>
  </si>
  <si>
    <t>PDM666</t>
  </si>
  <si>
    <t>MR47</t>
  </si>
  <si>
    <t>PDM665</t>
  </si>
  <si>
    <t>AJC235</t>
  </si>
  <si>
    <t>MR56</t>
  </si>
  <si>
    <t>MR39</t>
  </si>
  <si>
    <t>MR58</t>
  </si>
  <si>
    <t>MR40</t>
  </si>
  <si>
    <t>25% InCl$_3$(PPh$_3$)$_2$</t>
  </si>
  <si>
    <t>50% InCl$_3$(PPh$_3$)$_2$</t>
  </si>
  <si>
    <t>75% InCl$_3$(PPh$_3$)$_2$</t>
  </si>
  <si>
    <t>InCl$_3$</t>
  </si>
  <si>
    <t>(PPh$_3$)$_2$InCl$_3$ ($\mathbf{1}$)</t>
  </si>
  <si>
    <t>[P(4-MeOC$_6$H$_5$)$_3$]$_2$InCl$_3$ ($\mathbf{2}$)</t>
  </si>
  <si>
    <t>[P(2-MeOC$_6$H$_5$)$_3$]InCl$_3$ ($\mathbf{4}$)</t>
  </si>
  <si>
    <t>[P(4-FC$_6$H$_5$)$_3$]$_2$InCl$_3$ ($\mathbf{3}$)</t>
  </si>
  <si>
    <t>25% InCl$_3$(PPh$_3$)$_2$ ($\mathbf{1}$)</t>
  </si>
  <si>
    <t>50% InCl$_3$(PPh$_3$)$_2$ ($\mathbf{1}$)</t>
  </si>
  <si>
    <t>75% InCl$_3$(PPh$_3$)$_2$ ($\mathbf{1}$)</t>
  </si>
  <si>
    <t>Confidence Interval</t>
  </si>
  <si>
    <t>Test values</t>
  </si>
  <si>
    <t>100% InCl3</t>
  </si>
  <si>
    <t>100% InCl3(PPh3)2</t>
  </si>
  <si>
    <t>100% InCl3(P(4-MeOC6H5)3)2</t>
  </si>
  <si>
    <t>100% InCl3(P(2-MeOC6H5)3)</t>
  </si>
  <si>
    <t>y = 163.7877 * exp(-6.0754/x) + 449.4368</t>
  </si>
  <si>
    <t>100% InCl3(P(4-FC6H5)3)2</t>
  </si>
  <si>
    <t>Predicted</t>
  </si>
  <si>
    <t>std error</t>
  </si>
  <si>
    <t>test</t>
  </si>
  <si>
    <t>within?</t>
  </si>
  <si>
    <t xml:space="preserve"> </t>
  </si>
  <si>
    <t>y = 131.7609 * exp(-5.0586/x) + 473.2953</t>
  </si>
  <si>
    <t>y = 182.5271 * exp(-2.9247/x) + 415.7398</t>
  </si>
  <si>
    <t>y = 170.0467 * exp(-2.8991/x) + 431.5391</t>
  </si>
  <si>
    <t>y = 212.3607 * exp(-2.7532/x) + 379.2635</t>
  </si>
  <si>
    <t>ymin</t>
  </si>
  <si>
    <t>ymax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</si>
</sst>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 (Body)"/>
    </font>
    <font>
      <b/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vertAlign val="subscript"/>
      <sz val="13"/>
      <color rgb="FF00000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7" fillId="0" borderId="0" xfId="0" applyFont="1"/>
    <xf numFmtId="165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165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55E91"/>
      <color rgb="FF8C2415"/>
      <color rgb="FFC20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9378-DE55-4B88-A8B0-3CE930EB6EC4}">
  <dimension ref="A1:AV220"/>
  <sheetViews>
    <sheetView topLeftCell="W1" zoomScale="125" zoomScaleNormal="140" workbookViewId="0">
      <selection activeCell="AB53" sqref="AB53"/>
    </sheetView>
  </sheetViews>
  <sheetFormatPr baseColWidth="10" defaultColWidth="8.83203125" defaultRowHeight="15" x14ac:dyDescent="0.2"/>
  <cols>
    <col min="1" max="1" width="27" bestFit="1" customWidth="1"/>
    <col min="3" max="3" width="8.83203125" style="3"/>
    <col min="5" max="5" width="8.83203125" style="5"/>
    <col min="6" max="6" width="16" customWidth="1"/>
    <col min="7" max="7" width="15.83203125" customWidth="1"/>
    <col min="8" max="8" width="12.33203125" customWidth="1"/>
    <col min="9" max="9" width="11.83203125" customWidth="1"/>
    <col min="10" max="10" width="11.33203125" customWidth="1"/>
    <col min="11" max="12" width="11.83203125" customWidth="1"/>
    <col min="13" max="13" width="14.83203125" customWidth="1"/>
    <col min="14" max="14" width="18.6640625" customWidth="1"/>
    <col min="17" max="17" width="10.83203125" customWidth="1"/>
    <col min="18" max="18" width="10.5" customWidth="1"/>
    <col min="19" max="19" width="9.5" customWidth="1"/>
    <col min="20" max="20" width="16" customWidth="1"/>
    <col min="21" max="21" width="18.1640625" customWidth="1"/>
    <col min="27" max="28" width="16.83203125" customWidth="1"/>
    <col min="29" max="29" width="15.6640625" customWidth="1"/>
    <col min="31" max="31" width="12.83203125" customWidth="1"/>
    <col min="32" max="32" width="14.1640625" customWidth="1"/>
    <col min="33" max="33" width="14.6640625" customWidth="1"/>
    <col min="34" max="34" width="20.1640625" customWidth="1"/>
    <col min="36" max="36" width="16.83203125" customWidth="1"/>
    <col min="38" max="38" width="11.6640625" customWidth="1"/>
    <col min="39" max="39" width="12.5" customWidth="1"/>
    <col min="40" max="40" width="12.33203125" customWidth="1"/>
    <col min="41" max="41" width="18.83203125" customWidth="1"/>
    <col min="43" max="43" width="18.1640625" customWidth="1"/>
    <col min="44" max="44" width="11" customWidth="1"/>
    <col min="45" max="45" width="11.5" customWidth="1"/>
    <col min="46" max="46" width="12.83203125" customWidth="1"/>
    <col min="47" max="47" width="12.33203125" customWidth="1"/>
    <col min="48" max="48" width="20.5" customWidth="1"/>
  </cols>
  <sheetData>
    <row r="1" spans="1:48" ht="19" x14ac:dyDescent="0.25">
      <c r="A1" s="23" t="s">
        <v>16</v>
      </c>
      <c r="B1" s="23"/>
      <c r="C1" s="23"/>
      <c r="D1" s="23"/>
      <c r="E1" s="23"/>
      <c r="H1" s="11" t="s">
        <v>15</v>
      </c>
      <c r="N1" s="12" t="s">
        <v>28</v>
      </c>
      <c r="U1" s="12" t="s">
        <v>29</v>
      </c>
      <c r="AC1" s="12" t="s">
        <v>34</v>
      </c>
      <c r="AJ1" s="12"/>
      <c r="AQ1" s="12"/>
    </row>
    <row r="2" spans="1:48" x14ac:dyDescent="0.2">
      <c r="B2" s="1" t="s">
        <v>2</v>
      </c>
      <c r="I2" s="1" t="s">
        <v>2</v>
      </c>
      <c r="J2" s="3"/>
      <c r="L2" s="5"/>
      <c r="P2" s="1" t="s">
        <v>2</v>
      </c>
      <c r="Q2" s="3"/>
      <c r="S2" s="5"/>
      <c r="W2" s="1" t="s">
        <v>2</v>
      </c>
      <c r="X2" s="3"/>
      <c r="Z2" s="5"/>
      <c r="AD2" s="1" t="s">
        <v>2</v>
      </c>
      <c r="AE2" s="3"/>
      <c r="AG2" s="5"/>
      <c r="AK2" s="1"/>
      <c r="AL2" s="3"/>
      <c r="AN2" s="5"/>
      <c r="AR2" s="1"/>
      <c r="AS2" s="3"/>
      <c r="AU2" s="5"/>
    </row>
    <row r="3" spans="1:48" x14ac:dyDescent="0.2">
      <c r="A3" s="1"/>
      <c r="B3" s="1"/>
      <c r="C3" s="24" t="s">
        <v>3</v>
      </c>
      <c r="D3" s="24"/>
      <c r="E3" s="6" t="s">
        <v>4</v>
      </c>
      <c r="F3" s="1"/>
      <c r="H3" s="1"/>
      <c r="I3" s="1"/>
      <c r="J3" s="24" t="s">
        <v>3</v>
      </c>
      <c r="K3" s="24"/>
      <c r="L3" s="6" t="s">
        <v>4</v>
      </c>
      <c r="M3" s="1"/>
      <c r="O3" s="1"/>
      <c r="P3" s="1"/>
      <c r="Q3" s="24" t="s">
        <v>3</v>
      </c>
      <c r="R3" s="24"/>
      <c r="S3" s="6" t="s">
        <v>4</v>
      </c>
      <c r="T3" s="1"/>
      <c r="V3" s="1"/>
      <c r="W3" s="1"/>
      <c r="X3" s="24" t="s">
        <v>3</v>
      </c>
      <c r="Y3" s="24"/>
      <c r="Z3" s="6" t="s">
        <v>4</v>
      </c>
      <c r="AA3" s="1"/>
      <c r="AB3" s="1"/>
      <c r="AC3" s="1"/>
      <c r="AD3" s="1"/>
      <c r="AE3" s="24" t="s">
        <v>3</v>
      </c>
      <c r="AF3" s="24"/>
      <c r="AG3" s="6" t="s">
        <v>4</v>
      </c>
      <c r="AH3" s="1"/>
      <c r="AJ3" s="1"/>
      <c r="AK3" s="1"/>
      <c r="AL3" s="24"/>
      <c r="AM3" s="24"/>
      <c r="AN3" s="6"/>
      <c r="AO3" s="1"/>
      <c r="AQ3" s="1"/>
      <c r="AR3" s="1"/>
      <c r="AS3" s="24"/>
      <c r="AT3" s="24"/>
      <c r="AU3" s="6"/>
      <c r="AV3" s="1"/>
    </row>
    <row r="4" spans="1:48" x14ac:dyDescent="0.2">
      <c r="A4" s="1" t="s">
        <v>5</v>
      </c>
      <c r="B4" s="1"/>
      <c r="C4" s="4" t="s">
        <v>1</v>
      </c>
      <c r="D4" s="1" t="s">
        <v>0</v>
      </c>
      <c r="E4" s="6" t="s">
        <v>1</v>
      </c>
      <c r="F4" s="1"/>
      <c r="H4" s="1" t="s">
        <v>5</v>
      </c>
      <c r="I4" s="1"/>
      <c r="J4" s="4" t="s">
        <v>1</v>
      </c>
      <c r="K4" s="1" t="s">
        <v>0</v>
      </c>
      <c r="L4" s="6" t="s">
        <v>1</v>
      </c>
      <c r="M4" s="1"/>
      <c r="O4" s="1" t="s">
        <v>5</v>
      </c>
      <c r="P4" s="1"/>
      <c r="Q4" s="4" t="s">
        <v>1</v>
      </c>
      <c r="R4" s="1" t="s">
        <v>0</v>
      </c>
      <c r="S4" s="6" t="s">
        <v>1</v>
      </c>
      <c r="T4" s="1"/>
      <c r="V4" s="1" t="s">
        <v>5</v>
      </c>
      <c r="W4" s="1"/>
      <c r="X4" s="4" t="s">
        <v>1</v>
      </c>
      <c r="Y4" s="1" t="s">
        <v>0</v>
      </c>
      <c r="Z4" s="6" t="s">
        <v>1</v>
      </c>
      <c r="AA4" s="1"/>
      <c r="AB4" s="1"/>
      <c r="AC4" s="1" t="s">
        <v>5</v>
      </c>
      <c r="AD4" s="1"/>
      <c r="AE4" s="4" t="s">
        <v>1</v>
      </c>
      <c r="AF4" s="1" t="s">
        <v>0</v>
      </c>
      <c r="AG4" s="6" t="s">
        <v>1</v>
      </c>
      <c r="AH4" s="1"/>
      <c r="AJ4" s="1"/>
      <c r="AK4" s="1"/>
      <c r="AL4" s="4"/>
      <c r="AM4" s="1"/>
      <c r="AN4" s="6"/>
      <c r="AO4" s="1"/>
      <c r="AQ4" s="1"/>
      <c r="AR4" s="1"/>
      <c r="AS4" s="4"/>
      <c r="AT4" s="1"/>
      <c r="AU4" s="6"/>
      <c r="AV4" s="1"/>
    </row>
    <row r="5" spans="1:48" x14ac:dyDescent="0.2">
      <c r="D5" s="2"/>
    </row>
    <row r="6" spans="1:48" x14ac:dyDescent="0.2">
      <c r="D6" s="2"/>
      <c r="H6" t="s">
        <v>11</v>
      </c>
      <c r="I6">
        <v>1</v>
      </c>
      <c r="J6" s="7"/>
      <c r="K6" s="2">
        <v>0</v>
      </c>
      <c r="L6" s="5"/>
      <c r="O6" t="s">
        <v>26</v>
      </c>
      <c r="P6">
        <v>1</v>
      </c>
      <c r="Q6">
        <v>2.9060843827526548</v>
      </c>
      <c r="R6" s="2">
        <f t="shared" ref="R6:R19" si="0">1239.84/Q6</f>
        <v>426.63592542540641</v>
      </c>
      <c r="S6">
        <v>0.35629784161326161</v>
      </c>
      <c r="V6" t="s">
        <v>31</v>
      </c>
      <c r="W6">
        <v>1</v>
      </c>
      <c r="X6" s="3"/>
      <c r="Y6" s="2">
        <v>0</v>
      </c>
      <c r="Z6" s="5"/>
      <c r="AC6" t="s">
        <v>40</v>
      </c>
      <c r="AD6">
        <v>1</v>
      </c>
      <c r="AE6">
        <v>3.362110619387368</v>
      </c>
      <c r="AF6" s="2">
        <f t="shared" ref="AF6:AF19" si="1">1239.84/AE6</f>
        <v>368.76835427441085</v>
      </c>
      <c r="AG6">
        <v>0.2751123002130233</v>
      </c>
      <c r="AJ6" s="14"/>
      <c r="AM6" s="2"/>
      <c r="AQ6" s="14"/>
      <c r="AT6" s="2"/>
    </row>
    <row r="7" spans="1:48" x14ac:dyDescent="0.2">
      <c r="A7" t="s">
        <v>6</v>
      </c>
      <c r="B7">
        <v>1</v>
      </c>
      <c r="C7">
        <v>2.688876468921348</v>
      </c>
      <c r="D7" s="2">
        <f>1239.84/C7</f>
        <v>461.09965047868712</v>
      </c>
      <c r="E7">
        <v>0.2178090282928645</v>
      </c>
      <c r="I7">
        <v>2</v>
      </c>
      <c r="J7" s="7">
        <v>2.5436290000000001</v>
      </c>
      <c r="K7" s="2">
        <f t="shared" ref="K7:K19" si="2">1239.84/J7</f>
        <v>487.42957404558598</v>
      </c>
      <c r="L7">
        <v>0.21002180325538641</v>
      </c>
      <c r="P7">
        <v>2</v>
      </c>
      <c r="Q7">
        <v>2.521263386943879</v>
      </c>
      <c r="R7" s="2">
        <f t="shared" si="0"/>
        <v>491.75346233971135</v>
      </c>
      <c r="S7">
        <v>0.22884243445984731</v>
      </c>
      <c r="W7">
        <v>2</v>
      </c>
      <c r="Y7" s="2">
        <v>0</v>
      </c>
      <c r="AD7">
        <v>2</v>
      </c>
      <c r="AE7">
        <v>2.6575438914748979</v>
      </c>
      <c r="AF7" s="2">
        <f t="shared" si="1"/>
        <v>466.53603877522676</v>
      </c>
      <c r="AG7">
        <v>0.2027015288461344</v>
      </c>
      <c r="AM7" s="2"/>
      <c r="AT7" s="2"/>
    </row>
    <row r="8" spans="1:48" x14ac:dyDescent="0.2">
      <c r="B8">
        <v>2</v>
      </c>
      <c r="C8">
        <v>2.5407792869889958</v>
      </c>
      <c r="D8" s="2">
        <f t="shared" ref="D8:D13" si="3">1239.84/C8</f>
        <v>487.97627025261943</v>
      </c>
      <c r="E8">
        <v>0.2018232180484566</v>
      </c>
      <c r="I8">
        <v>3</v>
      </c>
      <c r="J8" s="7">
        <v>2.4501909999999998</v>
      </c>
      <c r="K8" s="2">
        <f t="shared" si="2"/>
        <v>506.01769413078409</v>
      </c>
      <c r="L8">
        <v>0.17934410003349111</v>
      </c>
      <c r="P8">
        <v>3</v>
      </c>
      <c r="Q8">
        <v>2.4282598244675411</v>
      </c>
      <c r="R8" s="2">
        <f t="shared" si="0"/>
        <v>510.58786523055329</v>
      </c>
      <c r="S8">
        <v>0.19848037785495889</v>
      </c>
      <c r="W8">
        <v>3</v>
      </c>
      <c r="X8">
        <v>2.7279703084417459</v>
      </c>
      <c r="Y8" s="2">
        <f t="shared" ref="Y8:Y19" si="4">1239.84/X8</f>
        <v>454.49175020831274</v>
      </c>
      <c r="Z8">
        <v>0.25530095398707769</v>
      </c>
      <c r="AD8">
        <v>3</v>
      </c>
      <c r="AE8">
        <v>2.5531133991976001</v>
      </c>
      <c r="AF8" s="2">
        <f t="shared" si="1"/>
        <v>485.61885280523006</v>
      </c>
      <c r="AG8">
        <v>0.19735870434797509</v>
      </c>
      <c r="AM8" s="2"/>
      <c r="AT8" s="2"/>
    </row>
    <row r="9" spans="1:48" x14ac:dyDescent="0.2">
      <c r="B9">
        <v>3</v>
      </c>
      <c r="C9">
        <v>2.482829478930229</v>
      </c>
      <c r="D9" s="2">
        <f t="shared" si="3"/>
        <v>499.36574803929221</v>
      </c>
      <c r="E9">
        <v>0.19374885046132609</v>
      </c>
      <c r="I9">
        <v>4</v>
      </c>
      <c r="J9" s="7">
        <v>2.3905150000000002</v>
      </c>
      <c r="K9" s="2">
        <f t="shared" si="2"/>
        <v>518.64974702103927</v>
      </c>
      <c r="L9">
        <v>0.15693262052405749</v>
      </c>
      <c r="P9">
        <v>4</v>
      </c>
      <c r="Q9">
        <v>2.3474110887575081</v>
      </c>
      <c r="R9" s="2">
        <f t="shared" si="0"/>
        <v>528.17335912656483</v>
      </c>
      <c r="S9">
        <v>0.16312999407957049</v>
      </c>
      <c r="W9">
        <v>4</v>
      </c>
      <c r="X9">
        <v>2.7129805706223808</v>
      </c>
      <c r="Y9" s="2">
        <f t="shared" si="4"/>
        <v>457.0029042690748</v>
      </c>
      <c r="Z9">
        <v>0.28915645037742949</v>
      </c>
      <c r="AD9">
        <v>4</v>
      </c>
      <c r="AE9">
        <v>2.4993974762392202</v>
      </c>
      <c r="AF9" s="2">
        <f t="shared" si="1"/>
        <v>496.05555410320557</v>
      </c>
      <c r="AG9">
        <v>0.1905965226355878</v>
      </c>
      <c r="AM9" s="2"/>
      <c r="AT9" s="2"/>
    </row>
    <row r="10" spans="1:48" x14ac:dyDescent="0.2">
      <c r="B10">
        <v>4</v>
      </c>
      <c r="C10">
        <v>2.370924118133372</v>
      </c>
      <c r="D10" s="2">
        <f t="shared" si="3"/>
        <v>522.93533585382124</v>
      </c>
      <c r="E10">
        <v>0.15627481755378539</v>
      </c>
      <c r="I10">
        <v>5</v>
      </c>
      <c r="J10" s="7">
        <v>2.3664779999999999</v>
      </c>
      <c r="K10" s="2">
        <f t="shared" si="2"/>
        <v>523.91782218131755</v>
      </c>
      <c r="L10">
        <v>0.16275776140504919</v>
      </c>
      <c r="P10">
        <v>5</v>
      </c>
      <c r="Q10">
        <v>2.3234804384124339</v>
      </c>
      <c r="R10" s="2">
        <f t="shared" si="0"/>
        <v>533.61327235754402</v>
      </c>
      <c r="S10">
        <v>0.16197418891802889</v>
      </c>
      <c r="W10">
        <v>5</v>
      </c>
      <c r="X10">
        <v>2.5580448899188371</v>
      </c>
      <c r="Y10" s="2">
        <f t="shared" si="4"/>
        <v>484.68265935682552</v>
      </c>
      <c r="Z10">
        <v>0.2249930600824698</v>
      </c>
      <c r="AD10">
        <v>5</v>
      </c>
      <c r="AE10">
        <v>2.4590874924027202</v>
      </c>
      <c r="AF10" s="2">
        <f t="shared" si="1"/>
        <v>504.18702214965907</v>
      </c>
      <c r="AG10">
        <v>0.18602289858025811</v>
      </c>
      <c r="AM10" s="2"/>
      <c r="AT10" s="2"/>
    </row>
    <row r="11" spans="1:48" x14ac:dyDescent="0.2">
      <c r="B11">
        <v>5</v>
      </c>
      <c r="C11">
        <v>2.385343905366315</v>
      </c>
      <c r="D11" s="2">
        <f t="shared" si="3"/>
        <v>519.77410771282428</v>
      </c>
      <c r="E11">
        <v>0.16631783521864429</v>
      </c>
      <c r="I11">
        <v>6</v>
      </c>
      <c r="J11" s="7">
        <v>2.338276</v>
      </c>
      <c r="K11" s="2">
        <f t="shared" si="2"/>
        <v>530.23680694665643</v>
      </c>
      <c r="L11">
        <v>0.15531141481505209</v>
      </c>
      <c r="P11">
        <v>6</v>
      </c>
      <c r="Q11">
        <v>2.3125426603416042</v>
      </c>
      <c r="R11" s="2">
        <f t="shared" si="0"/>
        <v>536.13713652177694</v>
      </c>
      <c r="S11">
        <v>0.17039827094688559</v>
      </c>
      <c r="W11">
        <v>6</v>
      </c>
      <c r="X11">
        <v>2.5068645728425181</v>
      </c>
      <c r="Y11" s="2">
        <f t="shared" si="4"/>
        <v>494.57797339014331</v>
      </c>
      <c r="Z11">
        <v>0.21519983164279469</v>
      </c>
      <c r="AD11">
        <v>6</v>
      </c>
      <c r="AE11">
        <v>2.416045585698138</v>
      </c>
      <c r="AF11" s="2">
        <f t="shared" si="1"/>
        <v>513.1691253423669</v>
      </c>
      <c r="AG11">
        <v>0.17663542221183789</v>
      </c>
      <c r="AM11" s="2"/>
      <c r="AT11" s="2"/>
    </row>
    <row r="12" spans="1:48" x14ac:dyDescent="0.2">
      <c r="B12">
        <v>6</v>
      </c>
      <c r="C12">
        <v>2.3538595622934531</v>
      </c>
      <c r="D12" s="2">
        <f t="shared" si="3"/>
        <v>526.72641132080867</v>
      </c>
      <c r="E12">
        <v>0.1610425473904778</v>
      </c>
      <c r="I12">
        <v>7</v>
      </c>
      <c r="J12" s="7">
        <v>2.325752</v>
      </c>
      <c r="K12" s="2">
        <f t="shared" si="2"/>
        <v>533.09209236410413</v>
      </c>
      <c r="L12">
        <v>0.15736629939863439</v>
      </c>
      <c r="P12">
        <v>7</v>
      </c>
      <c r="Q12">
        <v>2.2848112542915708</v>
      </c>
      <c r="R12" s="2">
        <f t="shared" si="0"/>
        <v>542.64438590767759</v>
      </c>
      <c r="S12">
        <v>0.162229410646302</v>
      </c>
      <c r="W12">
        <v>7</v>
      </c>
      <c r="X12">
        <v>2.451723277013675</v>
      </c>
      <c r="Y12" s="2">
        <f t="shared" si="4"/>
        <v>505.70144339869745</v>
      </c>
      <c r="Z12">
        <v>0.1931767577316216</v>
      </c>
      <c r="AD12">
        <v>7</v>
      </c>
      <c r="AE12">
        <v>2.3946360364760602</v>
      </c>
      <c r="AF12" s="2">
        <f t="shared" si="1"/>
        <v>517.75717942696008</v>
      </c>
      <c r="AG12">
        <v>0.1791731156729012</v>
      </c>
      <c r="AM12" s="2"/>
      <c r="AT12" s="2"/>
    </row>
    <row r="13" spans="1:48" x14ac:dyDescent="0.2">
      <c r="B13">
        <v>7</v>
      </c>
      <c r="C13">
        <v>2.3058411081206951</v>
      </c>
      <c r="D13" s="2">
        <f t="shared" si="3"/>
        <v>537.69533192618519</v>
      </c>
      <c r="E13">
        <v>0.15184846787040179</v>
      </c>
      <c r="I13">
        <v>8</v>
      </c>
      <c r="J13" s="7">
        <v>2.2976709999999998</v>
      </c>
      <c r="K13" s="2">
        <f t="shared" si="2"/>
        <v>539.60728058977986</v>
      </c>
      <c r="L13">
        <v>0.1469774555137327</v>
      </c>
      <c r="P13">
        <v>8</v>
      </c>
      <c r="Q13">
        <v>2.276398649277485</v>
      </c>
      <c r="R13" s="2">
        <f t="shared" si="0"/>
        <v>544.64976966732854</v>
      </c>
      <c r="S13">
        <v>0.1653344307484699</v>
      </c>
      <c r="W13">
        <v>8</v>
      </c>
      <c r="Y13" s="2">
        <v>0</v>
      </c>
      <c r="AD13">
        <v>8</v>
      </c>
      <c r="AE13">
        <v>2.3702194587967562</v>
      </c>
      <c r="AF13" s="2">
        <f t="shared" si="1"/>
        <v>523.09080300496976</v>
      </c>
      <c r="AG13">
        <v>0.1739747674448329</v>
      </c>
      <c r="AM13" s="2"/>
      <c r="AT13" s="2"/>
    </row>
    <row r="14" spans="1:48" x14ac:dyDescent="0.2">
      <c r="B14">
        <v>8</v>
      </c>
      <c r="C14">
        <v>2.2927792286070878</v>
      </c>
      <c r="D14" s="2">
        <f>1239.84/C14</f>
        <v>540.75856259096918</v>
      </c>
      <c r="E14">
        <v>0.1538532754113478</v>
      </c>
      <c r="I14">
        <v>9</v>
      </c>
      <c r="J14" s="7">
        <v>2.2943280000000001</v>
      </c>
      <c r="K14" s="2">
        <f t="shared" si="2"/>
        <v>540.3935269935248</v>
      </c>
      <c r="L14">
        <v>0.15561062110327409</v>
      </c>
      <c r="P14">
        <v>9</v>
      </c>
      <c r="Q14">
        <v>2.2510296573515518</v>
      </c>
      <c r="R14" s="2">
        <f t="shared" si="0"/>
        <v>550.78794539683372</v>
      </c>
      <c r="S14">
        <v>0.1577790960768847</v>
      </c>
      <c r="W14">
        <v>9</v>
      </c>
      <c r="X14">
        <v>2.361366476042229</v>
      </c>
      <c r="Y14" s="2">
        <f t="shared" si="4"/>
        <v>525.05191912355554</v>
      </c>
      <c r="Z14">
        <v>0.16709312699826279</v>
      </c>
      <c r="AD14">
        <v>9</v>
      </c>
      <c r="AE14" s="3"/>
      <c r="AF14" s="2">
        <v>0</v>
      </c>
      <c r="AM14" s="2"/>
      <c r="AT14" s="2"/>
    </row>
    <row r="15" spans="1:48" x14ac:dyDescent="0.2">
      <c r="B15">
        <v>9</v>
      </c>
      <c r="C15">
        <v>2.2740673905821378</v>
      </c>
      <c r="D15" s="2">
        <f t="shared" ref="D15:D19" si="5">1239.84/C15</f>
        <v>545.20811702181516</v>
      </c>
      <c r="E15">
        <v>0.1548697697446311</v>
      </c>
      <c r="I15">
        <v>10</v>
      </c>
      <c r="J15" s="7">
        <v>2.2794819999999998</v>
      </c>
      <c r="K15" s="2">
        <f t="shared" si="2"/>
        <v>543.91304691153516</v>
      </c>
      <c r="L15">
        <v>0.15076298098210791</v>
      </c>
      <c r="P15">
        <v>10</v>
      </c>
      <c r="Q15">
        <v>2.241186550145764</v>
      </c>
      <c r="R15" s="2">
        <f t="shared" si="0"/>
        <v>553.20696080358073</v>
      </c>
      <c r="S15">
        <v>0.1589068609438431</v>
      </c>
      <c r="W15">
        <v>10</v>
      </c>
      <c r="X15">
        <v>2.3322607628802898</v>
      </c>
      <c r="Y15" s="2">
        <f t="shared" si="4"/>
        <v>531.60436420017857</v>
      </c>
      <c r="Z15">
        <v>0.15957777201627049</v>
      </c>
      <c r="AD15">
        <v>10</v>
      </c>
      <c r="AE15">
        <v>2.3399102192201422</v>
      </c>
      <c r="AF15" s="2">
        <f t="shared" si="1"/>
        <v>529.8664836863785</v>
      </c>
      <c r="AG15">
        <v>0.1788981921292363</v>
      </c>
      <c r="AM15" s="2"/>
      <c r="AT15" s="2"/>
    </row>
    <row r="16" spans="1:48" x14ac:dyDescent="0.2">
      <c r="B16">
        <v>10</v>
      </c>
      <c r="C16">
        <v>2.258505561602834</v>
      </c>
      <c r="D16" s="2">
        <f t="shared" si="5"/>
        <v>548.96477612395188</v>
      </c>
      <c r="E16">
        <v>0.15272379126667271</v>
      </c>
      <c r="I16">
        <v>20</v>
      </c>
      <c r="J16" s="7">
        <v>2.178598</v>
      </c>
      <c r="K16" s="2">
        <f t="shared" si="2"/>
        <v>569.09994409248509</v>
      </c>
      <c r="L16">
        <v>0.14285468682390851</v>
      </c>
      <c r="P16">
        <v>20</v>
      </c>
      <c r="Q16">
        <v>2.1451549008941821</v>
      </c>
      <c r="R16" s="2">
        <f t="shared" si="0"/>
        <v>577.972247823776</v>
      </c>
      <c r="S16">
        <v>0.15765406337260929</v>
      </c>
      <c r="W16">
        <v>20</v>
      </c>
      <c r="X16">
        <v>2.201908748952341</v>
      </c>
      <c r="Y16" s="2">
        <f t="shared" si="4"/>
        <v>563.07510499238924</v>
      </c>
      <c r="Z16">
        <v>0.14680429360858219</v>
      </c>
      <c r="AD16">
        <v>20</v>
      </c>
      <c r="AE16">
        <v>2.1980435007096002</v>
      </c>
      <c r="AF16" s="2">
        <f t="shared" si="1"/>
        <v>564.06526968175979</v>
      </c>
      <c r="AG16">
        <v>0.1524935696440323</v>
      </c>
      <c r="AM16" s="2"/>
      <c r="AT16" s="2"/>
    </row>
    <row r="17" spans="1:46" x14ac:dyDescent="0.2">
      <c r="B17">
        <v>20</v>
      </c>
      <c r="C17">
        <v>2.1266814672864198</v>
      </c>
      <c r="D17" s="2">
        <f t="shared" si="5"/>
        <v>582.9928078425387</v>
      </c>
      <c r="E17">
        <v>0.13258249298915209</v>
      </c>
      <c r="I17">
        <v>30</v>
      </c>
      <c r="J17" s="7">
        <v>2.1253009999999999</v>
      </c>
      <c r="K17" s="2">
        <f t="shared" si="2"/>
        <v>583.37148479203654</v>
      </c>
      <c r="L17">
        <v>0.13569027076850751</v>
      </c>
      <c r="P17">
        <v>30</v>
      </c>
      <c r="Q17">
        <v>2.115095913949971</v>
      </c>
      <c r="R17" s="2">
        <f t="shared" si="0"/>
        <v>586.18618277436951</v>
      </c>
      <c r="S17">
        <v>0.1635305308259144</v>
      </c>
      <c r="W17">
        <v>30</v>
      </c>
      <c r="X17">
        <v>2.1588853094146052</v>
      </c>
      <c r="Y17" s="2">
        <f t="shared" si="4"/>
        <v>574.29637164754718</v>
      </c>
      <c r="Z17">
        <v>0.14984981105599299</v>
      </c>
      <c r="AD17">
        <v>30</v>
      </c>
      <c r="AE17">
        <v>2.1568966870859452</v>
      </c>
      <c r="AF17" s="2">
        <f t="shared" si="1"/>
        <v>574.82586320584232</v>
      </c>
      <c r="AG17">
        <v>0.15607815343590109</v>
      </c>
      <c r="AM17" s="2"/>
      <c r="AT17" s="2"/>
    </row>
    <row r="18" spans="1:46" x14ac:dyDescent="0.2">
      <c r="B18">
        <v>30</v>
      </c>
      <c r="C18">
        <v>2.0793847642339238</v>
      </c>
      <c r="D18" s="2">
        <f t="shared" si="5"/>
        <v>596.25328670558736</v>
      </c>
      <c r="E18">
        <v>0.13384580681503919</v>
      </c>
      <c r="I18">
        <v>60</v>
      </c>
      <c r="J18" s="7">
        <v>2.0647120000000001</v>
      </c>
      <c r="K18" s="2">
        <f t="shared" si="2"/>
        <v>600.49052846111215</v>
      </c>
      <c r="L18">
        <v>0.13456077710595851</v>
      </c>
      <c r="P18">
        <v>60</v>
      </c>
      <c r="Q18">
        <v>2.0415963223616642</v>
      </c>
      <c r="R18" s="2">
        <f t="shared" si="0"/>
        <v>607.28949519549781</v>
      </c>
      <c r="S18">
        <v>0.1517234585904787</v>
      </c>
      <c r="W18">
        <v>60</v>
      </c>
      <c r="X18">
        <v>2.0949679057858401</v>
      </c>
      <c r="Y18" s="2">
        <f t="shared" si="4"/>
        <v>591.81813553125789</v>
      </c>
      <c r="Z18">
        <v>0.14273522843038761</v>
      </c>
      <c r="AD18">
        <v>60</v>
      </c>
      <c r="AE18">
        <v>2.0688873365637082</v>
      </c>
      <c r="AF18" s="2">
        <f t="shared" si="1"/>
        <v>599.27864513845213</v>
      </c>
      <c r="AG18">
        <v>0.14614935223055589</v>
      </c>
      <c r="AM18" s="2"/>
      <c r="AT18" s="2"/>
    </row>
    <row r="19" spans="1:46" x14ac:dyDescent="0.2">
      <c r="B19">
        <v>60</v>
      </c>
      <c r="C19">
        <v>2.0142315177597889</v>
      </c>
      <c r="D19" s="2">
        <f t="shared" si="5"/>
        <v>615.53996602085715</v>
      </c>
      <c r="E19">
        <v>0.12514799751235611</v>
      </c>
      <c r="I19">
        <v>120</v>
      </c>
      <c r="J19" s="7">
        <v>2.025315</v>
      </c>
      <c r="K19" s="2">
        <f t="shared" si="2"/>
        <v>612.17143999822247</v>
      </c>
      <c r="L19">
        <v>0.1368224064911619</v>
      </c>
      <c r="P19">
        <v>120</v>
      </c>
      <c r="Q19">
        <v>2.019636319740036</v>
      </c>
      <c r="R19" s="2">
        <f t="shared" si="0"/>
        <v>613.89270329600231</v>
      </c>
      <c r="S19">
        <v>0.15347851387548889</v>
      </c>
      <c r="W19">
        <v>120</v>
      </c>
      <c r="X19">
        <v>2.061262933040509</v>
      </c>
      <c r="Y19" s="2">
        <f t="shared" si="4"/>
        <v>601.49531635498238</v>
      </c>
      <c r="Z19">
        <v>0.13713494686197861</v>
      </c>
      <c r="AD19">
        <v>120</v>
      </c>
      <c r="AE19">
        <v>2.05257498709978</v>
      </c>
      <c r="AF19" s="2">
        <f t="shared" si="1"/>
        <v>604.04126903633983</v>
      </c>
      <c r="AG19">
        <v>0.1521550060161721</v>
      </c>
      <c r="AM19" s="2"/>
      <c r="AT19" s="2"/>
    </row>
    <row r="20" spans="1:46" x14ac:dyDescent="0.2">
      <c r="D20" s="2"/>
      <c r="Y20" s="2"/>
    </row>
    <row r="21" spans="1:46" x14ac:dyDescent="0.2">
      <c r="A21" t="s">
        <v>7</v>
      </c>
      <c r="B21">
        <v>1</v>
      </c>
      <c r="C21">
        <v>2.729914629710013</v>
      </c>
      <c r="D21" s="2">
        <f t="shared" ref="D21:D33" si="6">1239.84/C21</f>
        <v>454.16804851941572</v>
      </c>
      <c r="E21">
        <v>0.23549892963269489</v>
      </c>
      <c r="H21" s="7" t="s">
        <v>12</v>
      </c>
      <c r="I21" s="7">
        <v>1</v>
      </c>
      <c r="J21" s="8"/>
      <c r="K21" s="9">
        <v>0</v>
      </c>
      <c r="L21" s="10"/>
      <c r="M21" s="7"/>
      <c r="V21" t="s">
        <v>32</v>
      </c>
      <c r="W21">
        <v>1</v>
      </c>
      <c r="X21" s="3"/>
      <c r="Y21" s="2"/>
      <c r="Z21" s="5"/>
      <c r="AC21" t="s">
        <v>39</v>
      </c>
      <c r="AD21">
        <v>1</v>
      </c>
      <c r="AE21" s="3"/>
      <c r="AF21" s="2">
        <v>0</v>
      </c>
      <c r="AG21" s="5"/>
      <c r="AJ21" s="14"/>
      <c r="AM21" s="2"/>
      <c r="AQ21" s="14"/>
      <c r="AT21" s="2"/>
    </row>
    <row r="22" spans="1:46" x14ac:dyDescent="0.2">
      <c r="B22">
        <v>2</v>
      </c>
      <c r="C22">
        <v>2.5906641908071339</v>
      </c>
      <c r="D22" s="2">
        <f t="shared" si="6"/>
        <v>478.57997358342368</v>
      </c>
      <c r="E22">
        <v>0.24420598241381819</v>
      </c>
      <c r="H22" s="7"/>
      <c r="I22" s="7">
        <v>2</v>
      </c>
      <c r="J22">
        <v>2.5287248985660531</v>
      </c>
      <c r="K22" s="9">
        <f t="shared" ref="K22:K34" si="7">1239.84/J22</f>
        <v>490.30244480254362</v>
      </c>
      <c r="L22" s="7">
        <v>0.19267200000000001</v>
      </c>
      <c r="M22" s="7"/>
      <c r="O22" t="s">
        <v>30</v>
      </c>
      <c r="P22">
        <v>1</v>
      </c>
      <c r="Q22" s="7">
        <v>2.8582689999999999</v>
      </c>
      <c r="R22" s="2">
        <f t="shared" ref="R22:R35" si="8">1239.84/Q22</f>
        <v>433.77302836087154</v>
      </c>
      <c r="S22">
        <v>0.29471155149591649</v>
      </c>
      <c r="W22">
        <v>2</v>
      </c>
      <c r="X22">
        <v>2.8260986809497282</v>
      </c>
      <c r="Y22" s="2">
        <f t="shared" ref="Y22:Y79" si="9">1239.84/X22</f>
        <v>438.71079532981628</v>
      </c>
      <c r="Z22">
        <v>0.27329294816888272</v>
      </c>
      <c r="AD22">
        <v>2</v>
      </c>
      <c r="AE22">
        <v>2.9417502060046279</v>
      </c>
      <c r="AF22" s="2">
        <f t="shared" ref="AF22:AF34" si="10">1239.84/AE22</f>
        <v>421.46338511994293</v>
      </c>
      <c r="AG22">
        <v>0.37662149757724639</v>
      </c>
      <c r="AM22" s="2"/>
      <c r="AT22" s="2"/>
    </row>
    <row r="23" spans="1:46" x14ac:dyDescent="0.2">
      <c r="B23">
        <v>3</v>
      </c>
      <c r="C23">
        <v>2.4928986189750679</v>
      </c>
      <c r="D23" s="2">
        <f t="shared" si="6"/>
        <v>497.34874517670863</v>
      </c>
      <c r="E23">
        <v>0.21315957284538689</v>
      </c>
      <c r="H23" s="7"/>
      <c r="I23" s="7">
        <v>3</v>
      </c>
      <c r="J23">
        <v>2.4638790686947378</v>
      </c>
      <c r="K23" s="9">
        <f t="shared" si="7"/>
        <v>503.20651518697156</v>
      </c>
      <c r="L23" s="7">
        <v>0.19087699999999999</v>
      </c>
      <c r="M23" s="7"/>
      <c r="P23">
        <v>2</v>
      </c>
      <c r="Q23" s="7">
        <v>2.5458069999999999</v>
      </c>
      <c r="R23" s="2">
        <f t="shared" si="8"/>
        <v>487.01256615289373</v>
      </c>
      <c r="S23">
        <v>0.20008264305379769</v>
      </c>
      <c r="W23">
        <v>3</v>
      </c>
      <c r="X23">
        <v>2.6094736537242542</v>
      </c>
      <c r="Y23" s="2">
        <f t="shared" si="9"/>
        <v>475.13030002448727</v>
      </c>
      <c r="Z23">
        <v>0.22314406482275129</v>
      </c>
      <c r="AD23">
        <v>3</v>
      </c>
      <c r="AE23">
        <v>2.6678376300228051</v>
      </c>
      <c r="AF23" s="2">
        <f t="shared" si="10"/>
        <v>464.73592922122538</v>
      </c>
      <c r="AG23">
        <v>0.2504967111085572</v>
      </c>
      <c r="AM23" s="2"/>
      <c r="AT23" s="2"/>
    </row>
    <row r="24" spans="1:46" x14ac:dyDescent="0.2">
      <c r="B24">
        <v>4</v>
      </c>
      <c r="C24">
        <v>2.4328884339826451</v>
      </c>
      <c r="D24" s="2">
        <f t="shared" si="6"/>
        <v>509.61646357551155</v>
      </c>
      <c r="E24">
        <v>0.18855476975665031</v>
      </c>
      <c r="H24" s="7"/>
      <c r="I24" s="7">
        <v>4</v>
      </c>
      <c r="J24">
        <v>2.4058111848167538</v>
      </c>
      <c r="K24" s="9">
        <f t="shared" si="7"/>
        <v>515.35216388747324</v>
      </c>
      <c r="L24" s="7">
        <v>0.17660500000000001</v>
      </c>
      <c r="M24" s="7"/>
      <c r="P24">
        <v>3</v>
      </c>
      <c r="Q24" s="7">
        <v>2.500499</v>
      </c>
      <c r="R24" s="2">
        <f t="shared" si="8"/>
        <v>495.83703092862663</v>
      </c>
      <c r="S24">
        <v>0.2044696953727714</v>
      </c>
      <c r="W24">
        <v>4</v>
      </c>
      <c r="X24">
        <v>2.5482997875622879</v>
      </c>
      <c r="Y24" s="2">
        <f t="shared" si="9"/>
        <v>486.53616268046505</v>
      </c>
      <c r="Z24">
        <v>0.2239006866079922</v>
      </c>
      <c r="AD24">
        <v>4</v>
      </c>
      <c r="AE24">
        <v>2.5853363183754299</v>
      </c>
      <c r="AF24" s="2">
        <f t="shared" si="10"/>
        <v>479.56623329342654</v>
      </c>
      <c r="AG24">
        <v>0.2321913635041333</v>
      </c>
      <c r="AM24" s="2"/>
      <c r="AT24" s="2"/>
    </row>
    <row r="25" spans="1:46" x14ac:dyDescent="0.2">
      <c r="B25">
        <v>5</v>
      </c>
      <c r="C25">
        <v>2.3696751390230628</v>
      </c>
      <c r="D25" s="2">
        <f t="shared" si="6"/>
        <v>523.21095815316869</v>
      </c>
      <c r="E25">
        <v>0.17430012665910699</v>
      </c>
      <c r="H25" s="7"/>
      <c r="I25" s="7">
        <v>5</v>
      </c>
      <c r="J25">
        <v>2.37987488710026</v>
      </c>
      <c r="K25" s="9">
        <f t="shared" si="7"/>
        <v>520.96856297797797</v>
      </c>
      <c r="L25" s="7">
        <v>0.173648</v>
      </c>
      <c r="M25" s="7"/>
      <c r="P25">
        <v>4</v>
      </c>
      <c r="Q25" s="7">
        <v>2.419702</v>
      </c>
      <c r="R25" s="2">
        <f t="shared" si="8"/>
        <v>512.39367492360623</v>
      </c>
      <c r="S25">
        <v>0.1733886083220344</v>
      </c>
      <c r="W25">
        <v>5</v>
      </c>
      <c r="X25">
        <v>2.490113921172993</v>
      </c>
      <c r="Y25" s="2">
        <f t="shared" si="9"/>
        <v>497.90493095832375</v>
      </c>
      <c r="Z25">
        <v>0.21386453187529461</v>
      </c>
      <c r="AD25">
        <v>5</v>
      </c>
      <c r="AE25">
        <v>2.5582085161204642</v>
      </c>
      <c r="AF25" s="2">
        <f t="shared" si="10"/>
        <v>484.6516584505095</v>
      </c>
      <c r="AG25">
        <v>0.2361890312863415</v>
      </c>
      <c r="AM25" s="2"/>
      <c r="AT25" s="2"/>
    </row>
    <row r="26" spans="1:46" x14ac:dyDescent="0.2">
      <c r="B26">
        <v>6</v>
      </c>
      <c r="C26">
        <v>2.369836054512747</v>
      </c>
      <c r="D26" s="2">
        <f t="shared" si="6"/>
        <v>523.17543132953926</v>
      </c>
      <c r="E26">
        <v>0.1731648996565984</v>
      </c>
      <c r="H26" s="7"/>
      <c r="I26" s="7">
        <v>6</v>
      </c>
      <c r="J26">
        <v>2.3425729970534181</v>
      </c>
      <c r="K26" s="9">
        <f t="shared" si="7"/>
        <v>529.26419008480002</v>
      </c>
      <c r="L26" s="7">
        <v>0.16519800000000001</v>
      </c>
      <c r="M26" s="7"/>
      <c r="P26">
        <v>5</v>
      </c>
      <c r="Q26" s="7">
        <v>2.3953899999999999</v>
      </c>
      <c r="R26" s="2">
        <f t="shared" si="8"/>
        <v>517.59421221596483</v>
      </c>
      <c r="S26">
        <v>0.18380532508175751</v>
      </c>
      <c r="W26">
        <v>6</v>
      </c>
      <c r="X26">
        <v>2.4176589547993208</v>
      </c>
      <c r="Y26" s="2">
        <f t="shared" si="9"/>
        <v>512.82667372864159</v>
      </c>
      <c r="Z26">
        <v>0.18041511850553149</v>
      </c>
      <c r="AD26">
        <v>6</v>
      </c>
      <c r="AE26">
        <v>2.5031546286111039</v>
      </c>
      <c r="AF26" s="2">
        <f t="shared" si="10"/>
        <v>495.31099111041948</v>
      </c>
      <c r="AG26">
        <v>0.22059016025322559</v>
      </c>
      <c r="AM26" s="2"/>
      <c r="AT26" s="2"/>
    </row>
    <row r="27" spans="1:46" x14ac:dyDescent="0.2">
      <c r="B27">
        <v>7</v>
      </c>
      <c r="C27">
        <v>2.3437275110737161</v>
      </c>
      <c r="D27" s="2">
        <f t="shared" si="6"/>
        <v>529.00347593394099</v>
      </c>
      <c r="E27">
        <v>0.16879682042388491</v>
      </c>
      <c r="H27" s="7"/>
      <c r="I27" s="7">
        <v>7</v>
      </c>
      <c r="J27">
        <v>2.325901146372567</v>
      </c>
      <c r="K27" s="9">
        <f t="shared" si="7"/>
        <v>533.05790830088881</v>
      </c>
      <c r="L27" s="7">
        <v>0.163354</v>
      </c>
      <c r="M27" s="7"/>
      <c r="P27">
        <v>6</v>
      </c>
      <c r="Q27" s="7">
        <v>2.3486069999999999</v>
      </c>
      <c r="R27" s="2">
        <f t="shared" si="8"/>
        <v>527.90441312658947</v>
      </c>
      <c r="S27">
        <v>0.1671947736561247</v>
      </c>
      <c r="W27">
        <v>7</v>
      </c>
      <c r="X27">
        <v>2.3862065111563422</v>
      </c>
      <c r="Y27" s="2">
        <f t="shared" si="9"/>
        <v>519.58621108580428</v>
      </c>
      <c r="Z27">
        <v>0.17643911443204829</v>
      </c>
      <c r="AD27">
        <v>7</v>
      </c>
      <c r="AE27">
        <v>2.4600799712730179</v>
      </c>
      <c r="AF27" s="2">
        <f t="shared" si="10"/>
        <v>503.9836161742416</v>
      </c>
      <c r="AG27">
        <v>0.20782224591851239</v>
      </c>
      <c r="AM27" s="2"/>
      <c r="AT27" s="2"/>
    </row>
    <row r="28" spans="1:46" x14ac:dyDescent="0.2">
      <c r="B28">
        <v>8</v>
      </c>
      <c r="C28">
        <v>2.294205317771072</v>
      </c>
      <c r="D28" s="2">
        <f t="shared" si="6"/>
        <v>540.42242444305839</v>
      </c>
      <c r="E28">
        <v>0.14802371786770541</v>
      </c>
      <c r="H28" s="7"/>
      <c r="I28" s="7">
        <v>8</v>
      </c>
      <c r="J28">
        <v>2.306602274732406</v>
      </c>
      <c r="K28" s="9">
        <f t="shared" si="7"/>
        <v>537.51789529637767</v>
      </c>
      <c r="L28" s="7">
        <v>0.166995</v>
      </c>
      <c r="M28" s="7"/>
      <c r="P28">
        <v>7</v>
      </c>
      <c r="Q28" s="7">
        <v>2.3471690000000001</v>
      </c>
      <c r="R28" s="2">
        <f t="shared" si="8"/>
        <v>528.22783531991092</v>
      </c>
      <c r="S28">
        <v>0.1787503208868339</v>
      </c>
      <c r="W28">
        <v>8</v>
      </c>
      <c r="X28">
        <v>2.353796986494062</v>
      </c>
      <c r="Y28" s="2">
        <f t="shared" si="9"/>
        <v>526.74041436628704</v>
      </c>
      <c r="Z28">
        <v>0.1732434590055201</v>
      </c>
      <c r="AD28">
        <v>8</v>
      </c>
      <c r="AE28">
        <v>2.442498641531591</v>
      </c>
      <c r="AF28" s="2">
        <f t="shared" si="10"/>
        <v>507.61133657071224</v>
      </c>
      <c r="AG28">
        <v>0.21176647273268809</v>
      </c>
      <c r="AM28" s="2"/>
      <c r="AT28" s="2"/>
    </row>
    <row r="29" spans="1:46" x14ac:dyDescent="0.2">
      <c r="B29">
        <v>9</v>
      </c>
      <c r="C29">
        <v>2.2893185940421512</v>
      </c>
      <c r="D29" s="2">
        <f t="shared" si="6"/>
        <v>541.57599699169339</v>
      </c>
      <c r="E29">
        <v>0.1535270909331129</v>
      </c>
      <c r="H29" s="7"/>
      <c r="I29" s="7">
        <v>9</v>
      </c>
      <c r="J29">
        <v>2.2804339344218398</v>
      </c>
      <c r="K29" s="9">
        <f t="shared" si="7"/>
        <v>543.68599821522014</v>
      </c>
      <c r="L29" s="7">
        <v>0.15676699999999999</v>
      </c>
      <c r="M29" s="7"/>
      <c r="P29">
        <v>8</v>
      </c>
      <c r="Q29" s="7">
        <v>2.3048069999999998</v>
      </c>
      <c r="R29" s="2">
        <f t="shared" si="8"/>
        <v>537.93658210861042</v>
      </c>
      <c r="S29">
        <v>0.16648008773453529</v>
      </c>
      <c r="W29">
        <v>9</v>
      </c>
      <c r="X29">
        <v>2.3307306500703029</v>
      </c>
      <c r="Y29" s="2">
        <f t="shared" si="9"/>
        <v>531.95335975978264</v>
      </c>
      <c r="Z29">
        <v>0.16888972310115849</v>
      </c>
      <c r="AD29">
        <v>9</v>
      </c>
      <c r="AE29">
        <v>2.4348308077783871</v>
      </c>
      <c r="AF29" s="2">
        <f t="shared" si="10"/>
        <v>509.20991965403431</v>
      </c>
      <c r="AG29">
        <v>0.21512786512022949</v>
      </c>
      <c r="AM29" s="2"/>
      <c r="AT29" s="2"/>
    </row>
    <row r="30" spans="1:46" x14ac:dyDescent="0.2">
      <c r="B30">
        <v>10</v>
      </c>
      <c r="C30">
        <v>2.276140893919504</v>
      </c>
      <c r="D30" s="2">
        <f t="shared" si="6"/>
        <v>544.71144704271853</v>
      </c>
      <c r="E30">
        <v>0.14960696987029959</v>
      </c>
      <c r="H30" s="7"/>
      <c r="I30" s="7">
        <v>10</v>
      </c>
      <c r="J30">
        <v>2.2523639647950171</v>
      </c>
      <c r="K30" s="9">
        <f t="shared" si="7"/>
        <v>550.46165689870429</v>
      </c>
      <c r="L30" s="7">
        <v>0.15421299999999999</v>
      </c>
      <c r="M30" s="7"/>
      <c r="P30">
        <v>9</v>
      </c>
      <c r="Q30" s="7">
        <v>2.2817919999999998</v>
      </c>
      <c r="R30" s="2">
        <f t="shared" si="8"/>
        <v>543.36240989538044</v>
      </c>
      <c r="S30">
        <v>0.1576151555358456</v>
      </c>
      <c r="W30">
        <v>10</v>
      </c>
      <c r="X30">
        <v>2.3107200627703222</v>
      </c>
      <c r="Y30" s="2">
        <f t="shared" si="9"/>
        <v>536.56001866083068</v>
      </c>
      <c r="Z30">
        <v>0.16791531231165141</v>
      </c>
      <c r="AD30">
        <v>10</v>
      </c>
      <c r="AE30">
        <v>2.3717517249127789</v>
      </c>
      <c r="AF30" s="2">
        <f t="shared" si="10"/>
        <v>522.75286109282581</v>
      </c>
      <c r="AG30">
        <v>0.18975003184461151</v>
      </c>
      <c r="AM30" s="2"/>
      <c r="AT30" s="2"/>
    </row>
    <row r="31" spans="1:46" x14ac:dyDescent="0.2">
      <c r="B31">
        <v>20</v>
      </c>
      <c r="C31">
        <v>2.1758828333404119</v>
      </c>
      <c r="D31" s="2">
        <f t="shared" si="6"/>
        <v>569.81009317335327</v>
      </c>
      <c r="E31">
        <v>0.1379231422348649</v>
      </c>
      <c r="H31" s="7"/>
      <c r="I31" s="7">
        <v>20</v>
      </c>
      <c r="J31">
        <v>2.188776692645368</v>
      </c>
      <c r="K31" s="9">
        <f t="shared" si="7"/>
        <v>566.45340027882071</v>
      </c>
      <c r="L31" s="7">
        <v>0.150176</v>
      </c>
      <c r="M31" s="7"/>
      <c r="P31">
        <v>10</v>
      </c>
      <c r="Q31" s="7">
        <v>2.2808310000000001</v>
      </c>
      <c r="R31" s="2">
        <f t="shared" si="8"/>
        <v>543.59134894255646</v>
      </c>
      <c r="S31">
        <v>0.16523141295168081</v>
      </c>
      <c r="W31">
        <v>20</v>
      </c>
      <c r="X31">
        <v>2.1719693197586678</v>
      </c>
      <c r="Y31" s="2">
        <f t="shared" si="9"/>
        <v>570.83679254629669</v>
      </c>
      <c r="Z31">
        <v>0.146820687559442</v>
      </c>
      <c r="AD31">
        <v>20</v>
      </c>
      <c r="AE31">
        <v>2.2280012482062599</v>
      </c>
      <c r="AF31" s="2">
        <f t="shared" si="10"/>
        <v>556.48083725185609</v>
      </c>
      <c r="AG31">
        <v>0.16357177890533639</v>
      </c>
      <c r="AM31" s="2"/>
      <c r="AT31" s="2"/>
    </row>
    <row r="32" spans="1:46" x14ac:dyDescent="0.2">
      <c r="B32">
        <v>60</v>
      </c>
      <c r="C32">
        <v>2.0474100246722449</v>
      </c>
      <c r="D32" s="2">
        <f t="shared" si="6"/>
        <v>605.56507248638536</v>
      </c>
      <c r="E32">
        <v>0.12427015431577169</v>
      </c>
      <c r="H32" s="7"/>
      <c r="I32" s="7">
        <v>30</v>
      </c>
      <c r="J32">
        <v>2.1353769915958698</v>
      </c>
      <c r="K32" s="9">
        <f t="shared" si="7"/>
        <v>580.61878763309517</v>
      </c>
      <c r="L32" s="7">
        <v>0.13922799999999999</v>
      </c>
      <c r="M32" s="7"/>
      <c r="P32">
        <v>20</v>
      </c>
      <c r="Q32" s="7">
        <v>2.1575600000000001</v>
      </c>
      <c r="R32" s="2">
        <f t="shared" si="8"/>
        <v>574.64914069597125</v>
      </c>
      <c r="S32">
        <v>0.13896743554819321</v>
      </c>
      <c r="W32">
        <v>30</v>
      </c>
      <c r="X32">
        <v>2.1291198217795939</v>
      </c>
      <c r="Y32" s="2">
        <f t="shared" si="9"/>
        <v>582.32514080099895</v>
      </c>
      <c r="Z32">
        <v>0.14438496256226069</v>
      </c>
      <c r="AD32">
        <v>30</v>
      </c>
      <c r="AE32">
        <v>2.1780379046347602</v>
      </c>
      <c r="AF32" s="2">
        <f t="shared" si="10"/>
        <v>569.24629151847171</v>
      </c>
      <c r="AG32">
        <v>0.16553057382593869</v>
      </c>
      <c r="AM32" s="2"/>
      <c r="AT32" s="2"/>
    </row>
    <row r="33" spans="1:46" x14ac:dyDescent="0.2">
      <c r="B33">
        <v>120</v>
      </c>
      <c r="C33">
        <v>2.0118718909972659</v>
      </c>
      <c r="D33" s="2">
        <f t="shared" si="6"/>
        <v>616.26190293131583</v>
      </c>
      <c r="E33">
        <v>0.12457248811985901</v>
      </c>
      <c r="H33" s="7"/>
      <c r="I33" s="7">
        <v>60</v>
      </c>
      <c r="J33">
        <v>2.063359728397582</v>
      </c>
      <c r="K33" s="9">
        <f t="shared" si="7"/>
        <v>600.88407413227333</v>
      </c>
      <c r="L33" s="7">
        <v>0.13313900000000001</v>
      </c>
      <c r="M33" s="7"/>
      <c r="P33">
        <v>30</v>
      </c>
      <c r="Q33" s="7">
        <v>2.126433</v>
      </c>
      <c r="R33" s="2">
        <f t="shared" si="8"/>
        <v>583.06092879484095</v>
      </c>
      <c r="S33">
        <v>0.14438116505140411</v>
      </c>
      <c r="W33">
        <v>60</v>
      </c>
      <c r="X33">
        <v>2.073776453316174</v>
      </c>
      <c r="Y33" s="2">
        <f t="shared" si="9"/>
        <v>597.86579118369912</v>
      </c>
      <c r="Z33">
        <v>0.14350344759120931</v>
      </c>
      <c r="AD33">
        <v>60</v>
      </c>
      <c r="AE33">
        <v>2.1189334211140012</v>
      </c>
      <c r="AF33" s="2">
        <f t="shared" si="10"/>
        <v>585.1245667493273</v>
      </c>
      <c r="AG33">
        <v>0.16597502734226821</v>
      </c>
      <c r="AM33" s="2"/>
      <c r="AT33" s="2"/>
    </row>
    <row r="34" spans="1:46" x14ac:dyDescent="0.2">
      <c r="D34" s="2"/>
      <c r="H34" s="7"/>
      <c r="I34" s="7">
        <v>120</v>
      </c>
      <c r="J34">
        <v>2.0286139668415979</v>
      </c>
      <c r="K34" s="9">
        <f t="shared" si="7"/>
        <v>611.17591629832816</v>
      </c>
      <c r="L34" s="7">
        <v>0.133993</v>
      </c>
      <c r="M34" s="7"/>
      <c r="P34">
        <v>60</v>
      </c>
      <c r="Q34" s="7">
        <v>2.0723259999999999</v>
      </c>
      <c r="R34" s="2">
        <f t="shared" si="8"/>
        <v>598.28424678356589</v>
      </c>
      <c r="S34">
        <v>0.14565583605648419</v>
      </c>
      <c r="W34">
        <v>120</v>
      </c>
      <c r="X34">
        <v>2.0396204138398701</v>
      </c>
      <c r="Y34" s="2">
        <f t="shared" si="9"/>
        <v>607.87781470858499</v>
      </c>
      <c r="Z34">
        <v>0.1397483098931388</v>
      </c>
      <c r="AD34">
        <v>120</v>
      </c>
      <c r="AE34">
        <v>2.0710813724779622</v>
      </c>
      <c r="AF34" s="2">
        <f t="shared" si="10"/>
        <v>598.64378892876778</v>
      </c>
      <c r="AG34">
        <v>0.15957219952912469</v>
      </c>
      <c r="AM34" s="2"/>
      <c r="AT34" s="2"/>
    </row>
    <row r="35" spans="1:46" x14ac:dyDescent="0.2">
      <c r="A35" t="s">
        <v>8</v>
      </c>
      <c r="B35">
        <v>1</v>
      </c>
      <c r="C35">
        <v>2.5920443743561461</v>
      </c>
      <c r="D35" s="2">
        <f t="shared" ref="D35:D48" si="11">1239.84/C35</f>
        <v>478.32514453305663</v>
      </c>
      <c r="E35">
        <v>0.20867331478975801</v>
      </c>
      <c r="P35">
        <v>120</v>
      </c>
      <c r="Q35" s="7">
        <v>2.0373679999999998</v>
      </c>
      <c r="R35" s="2">
        <f t="shared" si="8"/>
        <v>608.54985451818231</v>
      </c>
      <c r="S35">
        <v>0.1466805447475934</v>
      </c>
      <c r="Y35" s="2"/>
    </row>
    <row r="36" spans="1:46" x14ac:dyDescent="0.2">
      <c r="B36">
        <v>2</v>
      </c>
      <c r="C36">
        <v>2.438395394358484</v>
      </c>
      <c r="D36" s="2">
        <f t="shared" si="11"/>
        <v>508.46552731706942</v>
      </c>
      <c r="E36">
        <v>0.17503108059583761</v>
      </c>
      <c r="H36" s="7" t="s">
        <v>13</v>
      </c>
      <c r="I36" s="7">
        <v>1</v>
      </c>
      <c r="J36">
        <v>2.649083497918892</v>
      </c>
      <c r="K36" s="9">
        <f>1239.84/J36</f>
        <v>468.0260176676245</v>
      </c>
      <c r="L36" s="7">
        <v>0.13187199999999999</v>
      </c>
      <c r="M36" s="7"/>
      <c r="V36" t="s">
        <v>33</v>
      </c>
      <c r="W36">
        <v>1</v>
      </c>
      <c r="X36" s="3"/>
      <c r="Y36" s="2">
        <v>0</v>
      </c>
      <c r="Z36" s="5"/>
      <c r="AC36" t="s">
        <v>38</v>
      </c>
      <c r="AD36">
        <v>1</v>
      </c>
      <c r="AE36" s="3"/>
      <c r="AF36" s="2">
        <v>0</v>
      </c>
      <c r="AG36" s="5"/>
      <c r="AJ36" s="15"/>
      <c r="AM36" s="2"/>
      <c r="AN36" s="5"/>
    </row>
    <row r="37" spans="1:46" x14ac:dyDescent="0.2">
      <c r="B37">
        <v>3</v>
      </c>
      <c r="C37">
        <v>2.4019854727341632</v>
      </c>
      <c r="D37" s="2">
        <f t="shared" si="11"/>
        <v>516.17298025899333</v>
      </c>
      <c r="E37">
        <v>0.17681245425359951</v>
      </c>
      <c r="H37" s="7"/>
      <c r="I37" s="7">
        <v>2</v>
      </c>
      <c r="J37">
        <v>2.4948745333784572</v>
      </c>
      <c r="K37" s="9">
        <f t="shared" ref="K37:K49" si="12">1239.84/J37</f>
        <v>496.95485019884313</v>
      </c>
      <c r="L37" s="7">
        <v>0.17694599999999999</v>
      </c>
      <c r="M37" s="7"/>
      <c r="O37" t="s">
        <v>56</v>
      </c>
      <c r="P37">
        <v>1</v>
      </c>
      <c r="W37">
        <v>2</v>
      </c>
      <c r="X37">
        <v>2.6241589029118408</v>
      </c>
      <c r="Y37" s="2">
        <f t="shared" si="9"/>
        <v>472.47138830816931</v>
      </c>
      <c r="Z37">
        <v>0.19794143692110699</v>
      </c>
      <c r="AD37">
        <v>2</v>
      </c>
      <c r="AE37">
        <v>2.6014556269262461</v>
      </c>
      <c r="AF37" s="2">
        <f t="shared" ref="AF37:AF49" si="13">1239.84/AE37</f>
        <v>476.59471380833611</v>
      </c>
      <c r="AG37">
        <v>0.21094497891130909</v>
      </c>
      <c r="AM37" s="2"/>
      <c r="AN37" s="5"/>
    </row>
    <row r="38" spans="1:46" x14ac:dyDescent="0.2">
      <c r="B38">
        <v>4</v>
      </c>
      <c r="C38">
        <v>2.3607359170368332</v>
      </c>
      <c r="D38" s="2">
        <f t="shared" si="11"/>
        <v>525.19216192391059</v>
      </c>
      <c r="E38">
        <v>0.1701898354594501</v>
      </c>
      <c r="H38" s="7"/>
      <c r="I38" s="7">
        <v>3</v>
      </c>
      <c r="J38">
        <v>2.4343460489187891</v>
      </c>
      <c r="K38" s="9">
        <f t="shared" si="12"/>
        <v>509.31132020062341</v>
      </c>
      <c r="L38" s="7">
        <v>0.16893</v>
      </c>
      <c r="M38" s="7"/>
      <c r="P38">
        <v>2</v>
      </c>
      <c r="W38">
        <v>3</v>
      </c>
      <c r="X38">
        <v>2.499434749014108</v>
      </c>
      <c r="Y38" s="2">
        <f t="shared" si="9"/>
        <v>496.04815668384617</v>
      </c>
      <c r="Z38">
        <v>0.15768818564274761</v>
      </c>
      <c r="AD38">
        <v>3</v>
      </c>
      <c r="AE38">
        <v>2.4852475030544139</v>
      </c>
      <c r="AF38" s="2">
        <f t="shared" si="13"/>
        <v>498.87988961912816</v>
      </c>
      <c r="AG38">
        <v>0.205028013164443</v>
      </c>
      <c r="AM38" s="2"/>
      <c r="AN38" s="5"/>
    </row>
    <row r="39" spans="1:46" x14ac:dyDescent="0.2">
      <c r="B39">
        <v>5</v>
      </c>
      <c r="C39">
        <v>2.3228050264275928</v>
      </c>
      <c r="D39" s="2">
        <f t="shared" si="11"/>
        <v>533.76843337851653</v>
      </c>
      <c r="E39">
        <v>0.15893053174483579</v>
      </c>
      <c r="H39" s="7"/>
      <c r="I39" s="7">
        <v>4</v>
      </c>
      <c r="J39">
        <v>2.3922754920625602</v>
      </c>
      <c r="K39" s="9">
        <f t="shared" si="12"/>
        <v>518.26806908891615</v>
      </c>
      <c r="L39" s="7">
        <v>0.16761300000000001</v>
      </c>
      <c r="M39" s="7"/>
      <c r="P39">
        <v>3</v>
      </c>
      <c r="W39">
        <v>4</v>
      </c>
      <c r="X39">
        <v>2.4626413569107828</v>
      </c>
      <c r="Y39" s="2">
        <f t="shared" si="9"/>
        <v>503.45942437809759</v>
      </c>
      <c r="Z39">
        <v>0.1742027263950518</v>
      </c>
      <c r="AD39">
        <v>4</v>
      </c>
      <c r="AE39">
        <v>2.4131957640811961</v>
      </c>
      <c r="AF39" s="2">
        <f t="shared" si="13"/>
        <v>513.77514350646084</v>
      </c>
      <c r="AG39">
        <v>0.18655924539051699</v>
      </c>
      <c r="AM39" s="2"/>
      <c r="AN39" s="5"/>
    </row>
    <row r="40" spans="1:46" x14ac:dyDescent="0.2">
      <c r="B40">
        <v>6</v>
      </c>
      <c r="C40">
        <v>2.2941652996181752</v>
      </c>
      <c r="D40" s="2">
        <f t="shared" si="11"/>
        <v>540.4318512734676</v>
      </c>
      <c r="E40">
        <v>0.15767111301552139</v>
      </c>
      <c r="H40" s="7"/>
      <c r="I40" s="7">
        <v>5</v>
      </c>
      <c r="J40">
        <v>2.3752211002323489</v>
      </c>
      <c r="K40" s="9">
        <f t="shared" si="12"/>
        <v>521.98930022923605</v>
      </c>
      <c r="L40" s="7">
        <v>0.17042399999999999</v>
      </c>
      <c r="M40" s="7"/>
      <c r="P40">
        <v>4</v>
      </c>
      <c r="W40">
        <v>5</v>
      </c>
      <c r="X40">
        <v>2.419616043097343</v>
      </c>
      <c r="Y40" s="2">
        <f t="shared" si="9"/>
        <v>512.4118777179558</v>
      </c>
      <c r="Z40">
        <v>0.16733519860319529</v>
      </c>
      <c r="AD40">
        <v>5</v>
      </c>
      <c r="AE40">
        <v>2.3717987677936478</v>
      </c>
      <c r="AF40" s="2">
        <f t="shared" si="13"/>
        <v>522.74249267502319</v>
      </c>
      <c r="AG40">
        <v>0.18752991026045279</v>
      </c>
      <c r="AM40" s="2"/>
      <c r="AN40" s="5"/>
    </row>
    <row r="41" spans="1:46" x14ac:dyDescent="0.2">
      <c r="B41">
        <v>7</v>
      </c>
      <c r="C41">
        <v>2.2714670413253959</v>
      </c>
      <c r="D41" s="2">
        <f t="shared" si="11"/>
        <v>545.83226498261502</v>
      </c>
      <c r="E41">
        <v>0.15710963756578039</v>
      </c>
      <c r="H41" s="7"/>
      <c r="I41" s="7">
        <v>6</v>
      </c>
      <c r="J41">
        <v>2.3537956154423849</v>
      </c>
      <c r="K41" s="9">
        <f t="shared" si="12"/>
        <v>526.7407211849096</v>
      </c>
      <c r="L41" s="7">
        <v>0.16497300000000001</v>
      </c>
      <c r="M41" s="7"/>
      <c r="P41">
        <v>5</v>
      </c>
      <c r="Q41">
        <v>2.3458139793324522</v>
      </c>
      <c r="R41" s="2">
        <f t="shared" ref="R41" si="14">1239.84/Q41</f>
        <v>528.53295739708267</v>
      </c>
      <c r="S41">
        <v>0.1710168013004115</v>
      </c>
      <c r="W41">
        <v>6</v>
      </c>
      <c r="X41">
        <v>2.380003046609271</v>
      </c>
      <c r="Y41" s="2">
        <f t="shared" si="9"/>
        <v>520.94050962093013</v>
      </c>
      <c r="Z41">
        <v>0.15790042835542439</v>
      </c>
      <c r="AD41">
        <v>6</v>
      </c>
      <c r="AE41">
        <v>2.3319770653951508</v>
      </c>
      <c r="AF41" s="2">
        <f t="shared" si="13"/>
        <v>531.66903671495174</v>
      </c>
      <c r="AG41">
        <v>0.17637070531650501</v>
      </c>
      <c r="AM41" s="2"/>
      <c r="AN41" s="5"/>
    </row>
    <row r="42" spans="1:46" x14ac:dyDescent="0.2">
      <c r="B42">
        <v>8</v>
      </c>
      <c r="C42">
        <v>2.247656410488247</v>
      </c>
      <c r="D42" s="2">
        <f t="shared" si="11"/>
        <v>551.61455915349438</v>
      </c>
      <c r="E42">
        <v>0.1579491715538206</v>
      </c>
      <c r="H42" s="7"/>
      <c r="I42" s="7">
        <v>7</v>
      </c>
      <c r="J42">
        <v>2.3373747118669548</v>
      </c>
      <c r="K42" s="9">
        <f t="shared" si="12"/>
        <v>530.44126545276515</v>
      </c>
      <c r="L42" s="7">
        <v>0.16453100000000001</v>
      </c>
      <c r="M42" s="7"/>
      <c r="P42">
        <v>6</v>
      </c>
      <c r="W42">
        <v>7</v>
      </c>
      <c r="X42">
        <v>2.3524896159108368</v>
      </c>
      <c r="Y42" s="2">
        <f t="shared" si="9"/>
        <v>527.03314463726497</v>
      </c>
      <c r="Z42">
        <v>0.15430972571243501</v>
      </c>
      <c r="AD42">
        <v>7</v>
      </c>
      <c r="AE42">
        <v>2.300729412491854</v>
      </c>
      <c r="AF42" s="2">
        <f t="shared" si="13"/>
        <v>538.88996822845183</v>
      </c>
      <c r="AG42">
        <v>0.1739239486030596</v>
      </c>
      <c r="AM42" s="2"/>
      <c r="AN42" s="5"/>
    </row>
    <row r="43" spans="1:46" x14ac:dyDescent="0.2">
      <c r="B43">
        <v>9</v>
      </c>
      <c r="C43">
        <v>2.232469783945318</v>
      </c>
      <c r="D43" s="2">
        <f t="shared" si="11"/>
        <v>555.36697917088964</v>
      </c>
      <c r="E43">
        <v>0.15231092455550049</v>
      </c>
      <c r="H43" s="7"/>
      <c r="I43" s="7">
        <v>8</v>
      </c>
      <c r="J43">
        <v>2.2967961591456469</v>
      </c>
      <c r="K43" s="9">
        <f t="shared" si="12"/>
        <v>539.81281493486586</v>
      </c>
      <c r="L43" s="7">
        <v>0.152478</v>
      </c>
      <c r="M43" s="7"/>
      <c r="P43">
        <v>7</v>
      </c>
      <c r="W43">
        <v>8</v>
      </c>
      <c r="X43">
        <v>2.341283911112372</v>
      </c>
      <c r="Y43" s="2">
        <f t="shared" si="9"/>
        <v>529.55559730085747</v>
      </c>
      <c r="Z43">
        <v>0.15956511524375969</v>
      </c>
      <c r="AD43">
        <v>8</v>
      </c>
      <c r="AE43">
        <v>2.270259892546246</v>
      </c>
      <c r="AF43" s="2">
        <f t="shared" si="13"/>
        <v>546.12249640257608</v>
      </c>
      <c r="AG43">
        <v>0.17196031744981891</v>
      </c>
      <c r="AM43" s="2"/>
      <c r="AN43" s="5"/>
    </row>
    <row r="44" spans="1:46" x14ac:dyDescent="0.2">
      <c r="B44">
        <v>10</v>
      </c>
      <c r="C44">
        <v>2.2173865503633219</v>
      </c>
      <c r="D44" s="2">
        <f t="shared" si="11"/>
        <v>559.14472819222715</v>
      </c>
      <c r="E44">
        <v>0.14875663608972101</v>
      </c>
      <c r="H44" s="7"/>
      <c r="I44" s="7">
        <v>9</v>
      </c>
      <c r="J44">
        <v>2.2712422364734861</v>
      </c>
      <c r="K44" s="9">
        <f t="shared" si="12"/>
        <v>545.88629081021122</v>
      </c>
      <c r="L44" s="7">
        <v>0.14629600000000001</v>
      </c>
      <c r="M44" s="7"/>
      <c r="P44">
        <v>8</v>
      </c>
      <c r="W44">
        <v>9</v>
      </c>
      <c r="X44">
        <v>2.302725144194957</v>
      </c>
      <c r="Y44" s="2">
        <f t="shared" si="9"/>
        <v>538.42292169587336</v>
      </c>
      <c r="Z44">
        <v>0.15363249131352999</v>
      </c>
      <c r="AD44">
        <v>9</v>
      </c>
      <c r="AE44">
        <v>2.243634647307776</v>
      </c>
      <c r="AF44" s="2">
        <f t="shared" si="13"/>
        <v>552.60334007042184</v>
      </c>
      <c r="AG44">
        <v>0.16860780960167809</v>
      </c>
      <c r="AM44" s="2"/>
      <c r="AN44" s="5"/>
    </row>
    <row r="45" spans="1:46" x14ac:dyDescent="0.2">
      <c r="B45">
        <v>20</v>
      </c>
      <c r="C45">
        <v>2.1037921208332162</v>
      </c>
      <c r="D45" s="2">
        <f t="shared" si="11"/>
        <v>589.33579402748012</v>
      </c>
      <c r="E45">
        <v>0.13066952128552939</v>
      </c>
      <c r="H45" s="7"/>
      <c r="I45" s="7">
        <v>10</v>
      </c>
      <c r="J45">
        <v>2.2796744648743799</v>
      </c>
      <c r="K45" s="9">
        <f t="shared" si="12"/>
        <v>543.86712625143196</v>
      </c>
      <c r="L45" s="7">
        <v>0.158411</v>
      </c>
      <c r="M45" s="7"/>
      <c r="P45">
        <v>9</v>
      </c>
      <c r="W45">
        <v>10</v>
      </c>
      <c r="X45">
        <v>2.273408695809803</v>
      </c>
      <c r="Y45" s="2">
        <f t="shared" si="9"/>
        <v>545.36608498295584</v>
      </c>
      <c r="Z45">
        <v>0.1480324030428902</v>
      </c>
      <c r="AD45">
        <v>10</v>
      </c>
      <c r="AE45">
        <v>2.2304524498906462</v>
      </c>
      <c r="AF45" s="2">
        <f t="shared" si="13"/>
        <v>555.86928116794707</v>
      </c>
      <c r="AG45">
        <v>0.1695464591431784</v>
      </c>
      <c r="AM45" s="2"/>
      <c r="AN45" s="5"/>
    </row>
    <row r="46" spans="1:46" x14ac:dyDescent="0.2">
      <c r="B46">
        <v>30</v>
      </c>
      <c r="C46">
        <v>2.084014760333865</v>
      </c>
      <c r="D46" s="2">
        <f t="shared" si="11"/>
        <v>594.92860779996306</v>
      </c>
      <c r="E46">
        <v>0.14212624450148181</v>
      </c>
      <c r="H46" s="7"/>
      <c r="I46" s="7">
        <v>20</v>
      </c>
      <c r="J46">
        <v>2.1957546967515369</v>
      </c>
      <c r="K46" s="9">
        <f t="shared" si="12"/>
        <v>564.65323828488454</v>
      </c>
      <c r="L46" s="7">
        <v>0.144702</v>
      </c>
      <c r="M46" s="7"/>
      <c r="P46">
        <v>10</v>
      </c>
      <c r="Q46">
        <v>2.2384205530723471</v>
      </c>
      <c r="R46" s="2">
        <f t="shared" ref="R46:R64" si="15">1239.84/Q46</f>
        <v>553.89055389893372</v>
      </c>
      <c r="S46">
        <v>0.14544198154582719</v>
      </c>
      <c r="W46">
        <v>20</v>
      </c>
      <c r="X46">
        <v>2.1439667554412241</v>
      </c>
      <c r="Y46" s="2">
        <f t="shared" si="9"/>
        <v>578.29254901149034</v>
      </c>
      <c r="Z46">
        <v>0.13625524597945529</v>
      </c>
      <c r="AD46">
        <v>20</v>
      </c>
      <c r="AE46">
        <v>2.115449931628691</v>
      </c>
      <c r="AF46" s="2">
        <f t="shared" si="13"/>
        <v>586.08808531121485</v>
      </c>
      <c r="AG46">
        <v>0.1590914300644026</v>
      </c>
      <c r="AM46" s="2"/>
      <c r="AN46" s="5"/>
    </row>
    <row r="47" spans="1:46" x14ac:dyDescent="0.2">
      <c r="B47">
        <v>60</v>
      </c>
      <c r="C47">
        <v>2.0409837955518881</v>
      </c>
      <c r="D47" s="2">
        <f t="shared" si="11"/>
        <v>607.4717509772014</v>
      </c>
      <c r="E47">
        <v>0.1470279231361111</v>
      </c>
      <c r="H47" s="7"/>
      <c r="I47" s="7">
        <v>30</v>
      </c>
      <c r="J47">
        <v>2.1397392829903041</v>
      </c>
      <c r="K47" s="9">
        <f t="shared" si="12"/>
        <v>579.4350787761922</v>
      </c>
      <c r="L47" s="7">
        <v>0.1376</v>
      </c>
      <c r="M47" s="7"/>
      <c r="P47">
        <v>20</v>
      </c>
      <c r="Q47">
        <v>2.152147011001627</v>
      </c>
      <c r="R47" s="2">
        <f t="shared" si="15"/>
        <v>576.09447387284581</v>
      </c>
      <c r="S47">
        <v>0.1338235695066132</v>
      </c>
      <c r="W47">
        <v>30</v>
      </c>
      <c r="X47">
        <v>2.0988208505961259</v>
      </c>
      <c r="Y47" s="2">
        <f t="shared" si="9"/>
        <v>590.7316956794333</v>
      </c>
      <c r="Z47">
        <v>0.1343823439177719</v>
      </c>
      <c r="AD47">
        <v>30</v>
      </c>
      <c r="AE47">
        <v>2.0800896627651149</v>
      </c>
      <c r="AF47" s="2">
        <f t="shared" si="13"/>
        <v>596.05122903781455</v>
      </c>
      <c r="AG47">
        <v>0.1602617015862747</v>
      </c>
      <c r="AM47" s="2"/>
      <c r="AN47" s="5"/>
    </row>
    <row r="48" spans="1:46" x14ac:dyDescent="0.2">
      <c r="B48">
        <v>120</v>
      </c>
      <c r="C48">
        <v>1.987865424036668</v>
      </c>
      <c r="D48" s="2">
        <f t="shared" si="11"/>
        <v>623.70419295402462</v>
      </c>
      <c r="E48">
        <v>0.1358362534419649</v>
      </c>
      <c r="H48" s="7"/>
      <c r="I48" s="7">
        <v>60</v>
      </c>
      <c r="J48">
        <v>2.0869979341624738</v>
      </c>
      <c r="K48" s="9">
        <f t="shared" si="12"/>
        <v>594.07821143702085</v>
      </c>
      <c r="L48" s="7">
        <v>0.14264199999999999</v>
      </c>
      <c r="M48" s="7"/>
      <c r="P48">
        <v>30</v>
      </c>
      <c r="Q48">
        <v>2.113648059411672</v>
      </c>
      <c r="R48" s="2">
        <f t="shared" si="15"/>
        <v>586.58772186752128</v>
      </c>
      <c r="S48">
        <v>0.13292201291415651</v>
      </c>
      <c r="W48">
        <v>60</v>
      </c>
      <c r="X48">
        <v>2.060852414686011</v>
      </c>
      <c r="Y48" s="2">
        <f t="shared" si="9"/>
        <v>601.61513321607765</v>
      </c>
      <c r="Z48">
        <v>0.13799784966469381</v>
      </c>
      <c r="AD48">
        <v>60</v>
      </c>
      <c r="AE48">
        <v>2.0273989836714481</v>
      </c>
      <c r="AF48" s="2">
        <f t="shared" si="13"/>
        <v>611.54218285872594</v>
      </c>
      <c r="AG48">
        <v>0.1525565821156151</v>
      </c>
      <c r="AM48" s="2"/>
      <c r="AN48" s="5"/>
    </row>
    <row r="49" spans="1:40" x14ac:dyDescent="0.2">
      <c r="D49" s="2"/>
      <c r="H49" s="7"/>
      <c r="I49" s="7">
        <v>120</v>
      </c>
      <c r="J49">
        <v>2.0294766077837112</v>
      </c>
      <c r="K49" s="9">
        <f t="shared" si="12"/>
        <v>610.91613238842228</v>
      </c>
      <c r="L49" s="7">
        <v>0.1363</v>
      </c>
      <c r="M49" s="7"/>
      <c r="P49">
        <v>60</v>
      </c>
      <c r="Q49">
        <v>2.0608924219495002</v>
      </c>
      <c r="R49" s="2">
        <f t="shared" si="15"/>
        <v>601.60345430702966</v>
      </c>
      <c r="S49">
        <v>0.12602463269163261</v>
      </c>
      <c r="W49">
        <v>120</v>
      </c>
      <c r="X49">
        <v>2.0369641208296039</v>
      </c>
      <c r="Y49" s="2">
        <f t="shared" si="9"/>
        <v>608.67051477325208</v>
      </c>
      <c r="Z49">
        <v>0.13298160731900721</v>
      </c>
      <c r="AD49">
        <v>120</v>
      </c>
      <c r="AE49">
        <v>1.9941556324313701</v>
      </c>
      <c r="AF49" s="2">
        <f t="shared" si="13"/>
        <v>621.73682928063522</v>
      </c>
      <c r="AG49">
        <v>0.14426070965888901</v>
      </c>
      <c r="AM49" s="2"/>
      <c r="AN49" s="5"/>
    </row>
    <row r="50" spans="1:40" ht="18" x14ac:dyDescent="0.25">
      <c r="A50" t="s">
        <v>9</v>
      </c>
      <c r="B50">
        <v>1</v>
      </c>
      <c r="C50">
        <v>2.6919440249833571</v>
      </c>
      <c r="D50" s="2">
        <f t="shared" ref="D50:D63" si="16">1239.84/C50</f>
        <v>460.57421272259376</v>
      </c>
      <c r="E50">
        <v>0.21304284408086721</v>
      </c>
      <c r="H50" s="11" t="s">
        <v>17</v>
      </c>
      <c r="P50">
        <v>120</v>
      </c>
      <c r="Q50">
        <v>2.0499794593860581</v>
      </c>
      <c r="R50" s="2">
        <f t="shared" si="15"/>
        <v>604.8060600428239</v>
      </c>
      <c r="S50">
        <v>0.13713421299083289</v>
      </c>
      <c r="Y50" s="2"/>
    </row>
    <row r="51" spans="1:40" x14ac:dyDescent="0.2">
      <c r="B51">
        <v>2</v>
      </c>
      <c r="C51">
        <v>2.4969584985279218</v>
      </c>
      <c r="D51" s="2">
        <f t="shared" si="16"/>
        <v>496.5400909670488</v>
      </c>
      <c r="E51">
        <v>0.19610590082513479</v>
      </c>
      <c r="H51" t="s">
        <v>14</v>
      </c>
      <c r="I51">
        <v>1</v>
      </c>
      <c r="K51" s="2">
        <v>0</v>
      </c>
      <c r="R51" s="2"/>
      <c r="Y51" s="2"/>
      <c r="AC51" t="s">
        <v>37</v>
      </c>
      <c r="AD51">
        <v>1</v>
      </c>
      <c r="AE51" s="3"/>
      <c r="AF51" s="2">
        <v>0</v>
      </c>
      <c r="AG51" s="5"/>
      <c r="AJ51" s="14"/>
      <c r="AM51" s="2"/>
      <c r="AN51" s="5"/>
    </row>
    <row r="52" spans="1:40" x14ac:dyDescent="0.2">
      <c r="B52">
        <v>3</v>
      </c>
      <c r="C52">
        <v>2.360217343497145</v>
      </c>
      <c r="D52" s="2">
        <f t="shared" si="16"/>
        <v>525.30755416063641</v>
      </c>
      <c r="E52">
        <v>0.15763977242016899</v>
      </c>
      <c r="I52">
        <v>2</v>
      </c>
      <c r="J52">
        <v>2.5957389171491392</v>
      </c>
      <c r="K52" s="2">
        <f t="shared" ref="K52:K64" si="17">1239.84/J52</f>
        <v>477.64433927033673</v>
      </c>
      <c r="L52">
        <v>0.21239029448924571</v>
      </c>
      <c r="O52" t="s">
        <v>57</v>
      </c>
      <c r="P52">
        <v>1</v>
      </c>
      <c r="Q52">
        <v>2.7979312101714582</v>
      </c>
      <c r="R52" s="2">
        <f t="shared" si="15"/>
        <v>443.12740623956302</v>
      </c>
      <c r="S52">
        <v>0.3107659048629991</v>
      </c>
      <c r="Y52" s="2"/>
      <c r="AD52">
        <v>2</v>
      </c>
      <c r="AE52">
        <v>2.6924782353519001</v>
      </c>
      <c r="AF52" s="2">
        <f t="shared" ref="AF52:AF64" si="18">1239.84/AE52</f>
        <v>460.48283091802074</v>
      </c>
      <c r="AG52">
        <v>0.22235410132423461</v>
      </c>
      <c r="AM52" s="2"/>
    </row>
    <row r="53" spans="1:40" x14ac:dyDescent="0.2">
      <c r="B53">
        <v>4</v>
      </c>
      <c r="C53">
        <v>2.342954139364549</v>
      </c>
      <c r="D53" s="2">
        <f t="shared" si="16"/>
        <v>529.17809152520022</v>
      </c>
      <c r="E53">
        <v>0.1723265698361055</v>
      </c>
      <c r="I53">
        <v>3</v>
      </c>
      <c r="J53">
        <v>2.4593668999890812</v>
      </c>
      <c r="K53" s="2">
        <f t="shared" si="17"/>
        <v>504.1297416849452</v>
      </c>
      <c r="L53">
        <v>0.16634962722421379</v>
      </c>
      <c r="P53">
        <v>2</v>
      </c>
      <c r="R53" s="2"/>
      <c r="Y53" s="2"/>
      <c r="AD53">
        <v>3</v>
      </c>
      <c r="AE53">
        <v>2.5657832628175048</v>
      </c>
      <c r="AF53" s="2">
        <f t="shared" si="18"/>
        <v>483.2208620140903</v>
      </c>
      <c r="AG53">
        <v>0.19751461444073251</v>
      </c>
      <c r="AM53" s="2"/>
    </row>
    <row r="54" spans="1:40" x14ac:dyDescent="0.2">
      <c r="B54">
        <v>5</v>
      </c>
      <c r="C54">
        <v>2.307843056396774</v>
      </c>
      <c r="D54" s="2">
        <f t="shared" si="16"/>
        <v>537.22890582332627</v>
      </c>
      <c r="E54">
        <v>0.15870248157606501</v>
      </c>
      <c r="I54">
        <v>4</v>
      </c>
      <c r="J54">
        <v>2.4123561138617702</v>
      </c>
      <c r="K54" s="2">
        <f t="shared" si="17"/>
        <v>513.9539692650219</v>
      </c>
      <c r="L54">
        <v>0.17393715963868239</v>
      </c>
      <c r="P54">
        <v>3</v>
      </c>
      <c r="R54" s="2"/>
      <c r="Y54" s="2"/>
      <c r="AD54">
        <v>4</v>
      </c>
      <c r="AE54">
        <v>2.5109038852036369</v>
      </c>
      <c r="AF54" s="2">
        <f t="shared" si="18"/>
        <v>493.78234161258928</v>
      </c>
      <c r="AG54">
        <v>0.19577659576657189</v>
      </c>
      <c r="AM54" s="2"/>
    </row>
    <row r="55" spans="1:40" x14ac:dyDescent="0.2">
      <c r="B55">
        <v>6</v>
      </c>
      <c r="C55">
        <v>2.3093646838234698</v>
      </c>
      <c r="D55" s="2">
        <f t="shared" si="16"/>
        <v>536.87492871298036</v>
      </c>
      <c r="E55">
        <v>0.17059133448317029</v>
      </c>
      <c r="I55">
        <v>5</v>
      </c>
      <c r="J55">
        <v>2.3749331449882241</v>
      </c>
      <c r="K55" s="2">
        <f t="shared" si="17"/>
        <v>522.05259024508143</v>
      </c>
      <c r="L55">
        <v>0.1683431927051339</v>
      </c>
      <c r="P55">
        <v>4</v>
      </c>
      <c r="R55" s="2"/>
      <c r="Y55" s="2"/>
      <c r="AD55">
        <v>5</v>
      </c>
      <c r="AE55">
        <v>2.4680161410216188</v>
      </c>
      <c r="AF55" s="2">
        <f t="shared" si="18"/>
        <v>502.36300297727246</v>
      </c>
      <c r="AG55">
        <v>0.19610404199842779</v>
      </c>
      <c r="AM55" s="2"/>
    </row>
    <row r="56" spans="1:40" x14ac:dyDescent="0.2">
      <c r="B56">
        <v>7</v>
      </c>
      <c r="C56">
        <v>2.2852273378854822</v>
      </c>
      <c r="D56" s="2">
        <f t="shared" si="16"/>
        <v>542.54558373488658</v>
      </c>
      <c r="E56">
        <v>0.16412199559124699</v>
      </c>
      <c r="I56">
        <v>6</v>
      </c>
      <c r="J56">
        <v>2.3476982918451572</v>
      </c>
      <c r="K56" s="2">
        <f t="shared" si="17"/>
        <v>528.10874561976027</v>
      </c>
      <c r="L56">
        <v>0.16278371649291051</v>
      </c>
      <c r="P56">
        <v>5</v>
      </c>
      <c r="Q56">
        <v>2.380991007070214</v>
      </c>
      <c r="R56" s="2">
        <f t="shared" si="15"/>
        <v>520.7243523047199</v>
      </c>
      <c r="S56">
        <v>0.1732340110571334</v>
      </c>
      <c r="Y56" s="2"/>
      <c r="AD56">
        <v>6</v>
      </c>
      <c r="AE56">
        <v>2.429763085483382</v>
      </c>
      <c r="AF56" s="2">
        <f t="shared" si="18"/>
        <v>510.27197153805781</v>
      </c>
      <c r="AG56">
        <v>0.1864256069468089</v>
      </c>
      <c r="AM56" s="2"/>
    </row>
    <row r="57" spans="1:40" x14ac:dyDescent="0.2">
      <c r="B57">
        <v>8</v>
      </c>
      <c r="C57">
        <v>2.2690657231524098</v>
      </c>
      <c r="D57" s="2">
        <f t="shared" si="16"/>
        <v>546.40991107013508</v>
      </c>
      <c r="E57">
        <v>0.1586510681918665</v>
      </c>
      <c r="I57">
        <v>7</v>
      </c>
      <c r="J57">
        <v>2.3210141593882141</v>
      </c>
      <c r="K57" s="2">
        <f t="shared" si="17"/>
        <v>534.18028278069789</v>
      </c>
      <c r="L57">
        <v>0.1580740652137233</v>
      </c>
      <c r="P57">
        <v>6</v>
      </c>
      <c r="R57" s="2"/>
      <c r="Y57" s="2"/>
      <c r="AD57">
        <v>7</v>
      </c>
      <c r="AE57">
        <v>2.4131474249872338</v>
      </c>
      <c r="AF57" s="2">
        <f t="shared" si="18"/>
        <v>513.78543522120663</v>
      </c>
      <c r="AG57">
        <v>0.19261266170371519</v>
      </c>
      <c r="AM57" s="2"/>
    </row>
    <row r="58" spans="1:40" x14ac:dyDescent="0.2">
      <c r="B58">
        <v>9</v>
      </c>
      <c r="C58">
        <v>2.241533342801489</v>
      </c>
      <c r="D58" s="2">
        <f t="shared" si="16"/>
        <v>553.12137291272074</v>
      </c>
      <c r="E58">
        <v>0.15062255494443599</v>
      </c>
      <c r="I58">
        <v>8</v>
      </c>
      <c r="J58">
        <v>2.2965206917309451</v>
      </c>
      <c r="K58" s="2">
        <f t="shared" si="17"/>
        <v>539.87756542506986</v>
      </c>
      <c r="L58">
        <v>0.15749683938792439</v>
      </c>
      <c r="P58">
        <v>7</v>
      </c>
      <c r="R58" s="2"/>
      <c r="Y58" s="2"/>
      <c r="AD58">
        <v>8</v>
      </c>
      <c r="AE58">
        <v>2.383587373727059</v>
      </c>
      <c r="AF58" s="2">
        <f t="shared" si="18"/>
        <v>520.15714366759028</v>
      </c>
      <c r="AG58">
        <v>0.18799757892971081</v>
      </c>
      <c r="AM58" s="2"/>
    </row>
    <row r="59" spans="1:40" x14ac:dyDescent="0.2">
      <c r="B59">
        <v>10</v>
      </c>
      <c r="C59">
        <v>2.239382777793097</v>
      </c>
      <c r="D59" s="2">
        <f t="shared" si="16"/>
        <v>553.65255654143118</v>
      </c>
      <c r="E59">
        <v>0.15276026742466151</v>
      </c>
      <c r="I59">
        <v>9</v>
      </c>
      <c r="J59">
        <v>2.2859081330087059</v>
      </c>
      <c r="K59" s="2">
        <f t="shared" si="17"/>
        <v>542.38400139384692</v>
      </c>
      <c r="L59">
        <v>0.16001420492467619</v>
      </c>
      <c r="P59">
        <v>8</v>
      </c>
      <c r="R59" s="2"/>
      <c r="Y59" s="2"/>
      <c r="AD59">
        <v>9</v>
      </c>
      <c r="AE59">
        <v>2.3573460560705071</v>
      </c>
      <c r="AF59" s="2">
        <f t="shared" si="18"/>
        <v>525.9473876596237</v>
      </c>
      <c r="AG59">
        <v>0.18035580868899989</v>
      </c>
      <c r="AM59" s="2"/>
    </row>
    <row r="60" spans="1:40" x14ac:dyDescent="0.2">
      <c r="B60">
        <v>20</v>
      </c>
      <c r="C60">
        <v>2.1613784632523769</v>
      </c>
      <c r="D60" s="2">
        <f t="shared" si="16"/>
        <v>573.633919778365</v>
      </c>
      <c r="E60">
        <v>0.1545184103968911</v>
      </c>
      <c r="I60">
        <v>10</v>
      </c>
      <c r="J60">
        <v>2.258201394422076</v>
      </c>
      <c r="K60" s="2">
        <f t="shared" si="17"/>
        <v>549.03871862912501</v>
      </c>
      <c r="L60">
        <v>0.15141399277806361</v>
      </c>
      <c r="P60">
        <v>9</v>
      </c>
      <c r="R60" s="2"/>
      <c r="Y60" s="2"/>
      <c r="AD60">
        <v>10</v>
      </c>
      <c r="AE60">
        <v>2.3338576983671051</v>
      </c>
      <c r="AF60" s="2">
        <f t="shared" si="18"/>
        <v>531.2406154271788</v>
      </c>
      <c r="AG60">
        <v>0.17580192809306089</v>
      </c>
      <c r="AM60" s="2"/>
    </row>
    <row r="61" spans="1:40" x14ac:dyDescent="0.2">
      <c r="B61">
        <v>30</v>
      </c>
      <c r="C61">
        <v>2.1120381261274619</v>
      </c>
      <c r="D61" s="2">
        <f t="shared" si="16"/>
        <v>587.03485730786247</v>
      </c>
      <c r="E61">
        <v>0.14955012935124981</v>
      </c>
      <c r="I61">
        <v>20</v>
      </c>
      <c r="J61">
        <v>2.1480391701246582</v>
      </c>
      <c r="K61" s="2">
        <f t="shared" si="17"/>
        <v>577.19617837697422</v>
      </c>
      <c r="L61">
        <v>0.14252175876470011</v>
      </c>
      <c r="P61">
        <v>10</v>
      </c>
      <c r="R61" s="2"/>
      <c r="Y61" s="2"/>
      <c r="AD61">
        <v>20</v>
      </c>
      <c r="AE61">
        <v>2.190077211680217</v>
      </c>
      <c r="AF61" s="2">
        <f t="shared" si="18"/>
        <v>566.11702701056845</v>
      </c>
      <c r="AG61">
        <v>0.15170727305519999</v>
      </c>
      <c r="AM61" s="2"/>
    </row>
    <row r="62" spans="1:40" x14ac:dyDescent="0.2">
      <c r="B62">
        <v>60</v>
      </c>
      <c r="C62">
        <v>2.0600757477497802</v>
      </c>
      <c r="D62" s="2">
        <f t="shared" si="16"/>
        <v>601.84194748871573</v>
      </c>
      <c r="E62">
        <v>0.14923838163070319</v>
      </c>
      <c r="I62">
        <v>30</v>
      </c>
      <c r="J62">
        <v>2.088118199626376</v>
      </c>
      <c r="K62" s="2">
        <f t="shared" si="17"/>
        <v>593.75949130745698</v>
      </c>
      <c r="L62">
        <v>0.13392235930857149</v>
      </c>
      <c r="P62">
        <v>20</v>
      </c>
      <c r="R62" s="2"/>
      <c r="Y62" s="2"/>
      <c r="AD62">
        <v>30</v>
      </c>
      <c r="AE62">
        <v>2.1538062409089092</v>
      </c>
      <c r="AF62" s="2">
        <f t="shared" si="18"/>
        <v>575.65066738630389</v>
      </c>
      <c r="AG62">
        <v>0.15966970247648571</v>
      </c>
      <c r="AM62" s="2"/>
    </row>
    <row r="63" spans="1:40" x14ac:dyDescent="0.2">
      <c r="B63">
        <v>120</v>
      </c>
      <c r="C63">
        <v>2.026102810970281</v>
      </c>
      <c r="D63" s="2">
        <f t="shared" si="16"/>
        <v>611.93340894989058</v>
      </c>
      <c r="E63">
        <v>0.14854812534247919</v>
      </c>
      <c r="I63">
        <v>60</v>
      </c>
      <c r="J63">
        <v>2.0260026576468602</v>
      </c>
      <c r="K63" s="2">
        <f t="shared" si="17"/>
        <v>611.96365923825385</v>
      </c>
      <c r="L63">
        <v>0.142200067144792</v>
      </c>
      <c r="P63">
        <v>30</v>
      </c>
      <c r="R63" s="2"/>
      <c r="Y63" s="2"/>
      <c r="AD63">
        <v>60</v>
      </c>
      <c r="AE63">
        <v>2.0943813895625372</v>
      </c>
      <c r="AF63" s="2">
        <f t="shared" si="18"/>
        <v>591.98386988101095</v>
      </c>
      <c r="AG63">
        <v>0.16080860613737299</v>
      </c>
      <c r="AM63" s="2"/>
    </row>
    <row r="64" spans="1:40" x14ac:dyDescent="0.2">
      <c r="D64" s="2"/>
      <c r="I64">
        <v>120</v>
      </c>
      <c r="J64">
        <v>1.9766772984215251</v>
      </c>
      <c r="K64" s="2">
        <f t="shared" si="17"/>
        <v>627.23440036978911</v>
      </c>
      <c r="L64">
        <v>0.13513368126618139</v>
      </c>
      <c r="P64">
        <v>60</v>
      </c>
      <c r="Q64">
        <v>2.084240271591832</v>
      </c>
      <c r="R64" s="2">
        <f t="shared" si="15"/>
        <v>594.86423753489612</v>
      </c>
      <c r="S64">
        <v>0.12556869672345841</v>
      </c>
      <c r="Y64" s="2"/>
      <c r="AD64">
        <v>120</v>
      </c>
      <c r="AE64">
        <v>2.0683987297294628</v>
      </c>
      <c r="AF64" s="2">
        <f t="shared" si="18"/>
        <v>599.42020954642794</v>
      </c>
      <c r="AG64">
        <v>0.16069927906674161</v>
      </c>
      <c r="AM64" s="2"/>
    </row>
    <row r="65" spans="1:39" x14ac:dyDescent="0.2">
      <c r="A65" t="s">
        <v>10</v>
      </c>
      <c r="B65">
        <v>1</v>
      </c>
      <c r="C65">
        <v>2.5938903117523209</v>
      </c>
      <c r="D65" s="2">
        <f t="shared" ref="D65:D123" si="19">1239.84/C65</f>
        <v>477.98474530035821</v>
      </c>
      <c r="E65">
        <v>0.1595780363971937</v>
      </c>
      <c r="P65">
        <v>120</v>
      </c>
      <c r="R65" s="2"/>
      <c r="Y65" s="2"/>
    </row>
    <row r="66" spans="1:39" ht="16" x14ac:dyDescent="0.2">
      <c r="B66">
        <v>2</v>
      </c>
      <c r="C66">
        <v>2.4776643290316609</v>
      </c>
      <c r="D66" s="2">
        <f t="shared" si="19"/>
        <v>500.40676837146998</v>
      </c>
      <c r="E66">
        <v>0.15199630748950019</v>
      </c>
      <c r="H66" t="s">
        <v>18</v>
      </c>
      <c r="I66">
        <v>1</v>
      </c>
      <c r="J66">
        <v>2.7168251587823962</v>
      </c>
      <c r="K66" s="2">
        <f t="shared" ref="K66:K79" si="20">1239.84/J66</f>
        <v>456.35619796588639</v>
      </c>
      <c r="L66">
        <v>0.22869843931084269</v>
      </c>
      <c r="Y66" s="2"/>
      <c r="AC66" t="s">
        <v>36</v>
      </c>
      <c r="AD66">
        <v>1</v>
      </c>
      <c r="AE66">
        <v>3.1784830496860632</v>
      </c>
      <c r="AF66" s="2">
        <f t="shared" ref="AF66:AF79" si="21">1239.84/AE66</f>
        <v>390.0728682893112</v>
      </c>
      <c r="AG66">
        <v>0.30869038239410701</v>
      </c>
      <c r="AJ66" s="11"/>
    </row>
    <row r="67" spans="1:39" x14ac:dyDescent="0.2">
      <c r="B67">
        <v>3</v>
      </c>
      <c r="C67">
        <v>2.418679099833855</v>
      </c>
      <c r="D67" s="2">
        <f t="shared" si="19"/>
        <v>512.61037484681935</v>
      </c>
      <c r="E67">
        <v>0.1524490669448996</v>
      </c>
      <c r="I67">
        <v>2</v>
      </c>
      <c r="J67">
        <v>2.4317814726082392</v>
      </c>
      <c r="K67" s="2">
        <f t="shared" si="20"/>
        <v>509.84844401754293</v>
      </c>
      <c r="L67">
        <v>0.15860125681625439</v>
      </c>
      <c r="Y67" s="2"/>
      <c r="AD67">
        <v>2</v>
      </c>
      <c r="AE67">
        <v>2.6529324520325179</v>
      </c>
      <c r="AF67" s="2">
        <f t="shared" si="21"/>
        <v>467.34699145849294</v>
      </c>
      <c r="AG67">
        <v>0.20763044649088669</v>
      </c>
    </row>
    <row r="68" spans="1:39" x14ac:dyDescent="0.2">
      <c r="B68">
        <v>4</v>
      </c>
      <c r="C68">
        <v>2.3791198411712928</v>
      </c>
      <c r="D68" s="2">
        <f t="shared" si="19"/>
        <v>521.13389941281798</v>
      </c>
      <c r="E68">
        <v>0.14852535748904969</v>
      </c>
      <c r="I68">
        <v>3</v>
      </c>
      <c r="J68">
        <v>2.372076358351134</v>
      </c>
      <c r="K68" s="2">
        <f t="shared" si="20"/>
        <v>522.68131910468151</v>
      </c>
      <c r="L68">
        <v>0.15401343612061419</v>
      </c>
      <c r="Y68" s="2"/>
      <c r="AD68">
        <v>3</v>
      </c>
      <c r="AE68">
        <v>2.5476258386325452</v>
      </c>
      <c r="AF68" s="2">
        <f t="shared" si="21"/>
        <v>486.66487095510547</v>
      </c>
      <c r="AG68">
        <v>0.19413510720020391</v>
      </c>
      <c r="AJ68" s="14"/>
      <c r="AM68" s="2"/>
    </row>
    <row r="69" spans="1:39" x14ac:dyDescent="0.2">
      <c r="B69">
        <v>5</v>
      </c>
      <c r="C69">
        <v>2.3534249448632609</v>
      </c>
      <c r="D69" s="2">
        <f t="shared" si="19"/>
        <v>526.82368422505067</v>
      </c>
      <c r="E69">
        <v>0.15586939769354691</v>
      </c>
      <c r="I69">
        <v>4</v>
      </c>
      <c r="J69">
        <v>2.3588155083063982</v>
      </c>
      <c r="K69" s="2">
        <f t="shared" si="20"/>
        <v>525.6197424656541</v>
      </c>
      <c r="L69">
        <v>0.1632221989349191</v>
      </c>
      <c r="Y69" s="2"/>
      <c r="AD69">
        <v>4</v>
      </c>
      <c r="AE69">
        <v>2.5003526843455588</v>
      </c>
      <c r="AF69" s="2">
        <f t="shared" si="21"/>
        <v>495.86604632318705</v>
      </c>
      <c r="AG69">
        <v>0.18271978326776189</v>
      </c>
      <c r="AM69" s="2"/>
    </row>
    <row r="70" spans="1:39" x14ac:dyDescent="0.2">
      <c r="B70">
        <v>6</v>
      </c>
      <c r="C70">
        <v>2.3229695520615938</v>
      </c>
      <c r="D70" s="2">
        <f t="shared" si="19"/>
        <v>533.73062892695441</v>
      </c>
      <c r="E70">
        <v>0.1447406336915994</v>
      </c>
      <c r="I70">
        <v>5</v>
      </c>
      <c r="J70">
        <v>2.3372255555140722</v>
      </c>
      <c r="K70" s="2">
        <f t="shared" si="20"/>
        <v>530.47511699284723</v>
      </c>
      <c r="L70">
        <v>0.15653863742065749</v>
      </c>
      <c r="Y70" s="2"/>
      <c r="AD70">
        <v>5</v>
      </c>
      <c r="AE70">
        <v>2.4710903225354248</v>
      </c>
      <c r="AF70" s="2">
        <f t="shared" si="21"/>
        <v>501.73803389261826</v>
      </c>
      <c r="AG70">
        <v>0.1888788388836406</v>
      </c>
      <c r="AM70" s="2"/>
    </row>
    <row r="71" spans="1:39" x14ac:dyDescent="0.2">
      <c r="B71">
        <v>7</v>
      </c>
      <c r="C71">
        <v>2.2863861844643418</v>
      </c>
      <c r="D71" s="2">
        <f t="shared" si="19"/>
        <v>542.27059646551857</v>
      </c>
      <c r="E71">
        <v>0.1384782920983558</v>
      </c>
      <c r="I71">
        <v>6</v>
      </c>
      <c r="J71">
        <v>2.3214239654507729</v>
      </c>
      <c r="K71" s="2">
        <f t="shared" si="20"/>
        <v>534.08598276413863</v>
      </c>
      <c r="L71">
        <v>0.1600339468130868</v>
      </c>
      <c r="Y71" s="2"/>
      <c r="AD71">
        <v>6</v>
      </c>
      <c r="AE71">
        <v>2.4324402422656282</v>
      </c>
      <c r="AF71" s="2">
        <f t="shared" si="21"/>
        <v>509.71036346824525</v>
      </c>
      <c r="AG71">
        <v>0.1827506938604638</v>
      </c>
      <c r="AM71" s="2"/>
    </row>
    <row r="72" spans="1:39" x14ac:dyDescent="0.2">
      <c r="B72">
        <v>8</v>
      </c>
      <c r="C72">
        <v>2.2664130115155712</v>
      </c>
      <c r="D72" s="2">
        <f t="shared" si="19"/>
        <v>547.04945378464254</v>
      </c>
      <c r="E72">
        <v>0.1376535630692706</v>
      </c>
      <c r="I72">
        <v>7</v>
      </c>
      <c r="J72">
        <v>2.3096416095291681</v>
      </c>
      <c r="K72" s="2">
        <f t="shared" si="20"/>
        <v>536.81055748417498</v>
      </c>
      <c r="L72">
        <v>0.1619518489292876</v>
      </c>
      <c r="Y72" s="2"/>
      <c r="AD72">
        <v>7</v>
      </c>
      <c r="AE72">
        <v>2.412512918738952</v>
      </c>
      <c r="AF72" s="2">
        <f t="shared" si="21"/>
        <v>513.92056405985113</v>
      </c>
      <c r="AG72">
        <v>0.18852069551793221</v>
      </c>
      <c r="AM72" s="2"/>
    </row>
    <row r="73" spans="1:39" x14ac:dyDescent="0.2">
      <c r="B73">
        <v>9</v>
      </c>
      <c r="C73">
        <v>2.248100909270176</v>
      </c>
      <c r="D73" s="2">
        <f t="shared" si="19"/>
        <v>551.50549287509602</v>
      </c>
      <c r="E73">
        <v>0.13701821862978911</v>
      </c>
      <c r="I73">
        <v>8</v>
      </c>
      <c r="J73">
        <v>2.2907936775759898</v>
      </c>
      <c r="K73" s="2">
        <f t="shared" si="20"/>
        <v>541.22726639962627</v>
      </c>
      <c r="L73">
        <v>0.16091089086441229</v>
      </c>
      <c r="Y73" s="2"/>
      <c r="AD73">
        <v>8</v>
      </c>
      <c r="AE73">
        <v>2.35481424172466</v>
      </c>
      <c r="AF73" s="2">
        <f t="shared" si="21"/>
        <v>526.5128679924851</v>
      </c>
      <c r="AG73">
        <v>0.16819307180122739</v>
      </c>
      <c r="AM73" s="2"/>
    </row>
    <row r="74" spans="1:39" x14ac:dyDescent="0.2">
      <c r="B74">
        <v>10</v>
      </c>
      <c r="C74">
        <v>2.2253512984717938</v>
      </c>
      <c r="D74" s="2">
        <f t="shared" si="19"/>
        <v>557.14349498500758</v>
      </c>
      <c r="E74">
        <v>0.1326152617130168</v>
      </c>
      <c r="I74">
        <v>9</v>
      </c>
      <c r="J74">
        <v>2.2767389658996309</v>
      </c>
      <c r="K74" s="2">
        <f t="shared" si="20"/>
        <v>544.56835788818216</v>
      </c>
      <c r="L74">
        <v>0.15809293246593861</v>
      </c>
      <c r="Y74" s="2"/>
      <c r="AD74">
        <v>9</v>
      </c>
      <c r="AE74">
        <v>2.3333940265084419</v>
      </c>
      <c r="AF74" s="2">
        <f t="shared" si="21"/>
        <v>531.3461789628501</v>
      </c>
      <c r="AG74">
        <v>0.16296715255035499</v>
      </c>
      <c r="AM74" s="2"/>
    </row>
    <row r="75" spans="1:39" x14ac:dyDescent="0.2">
      <c r="B75">
        <v>20</v>
      </c>
      <c r="C75">
        <v>2.1226187632191138</v>
      </c>
      <c r="D75" s="2">
        <f t="shared" si="19"/>
        <v>584.10865930521015</v>
      </c>
      <c r="E75">
        <v>0.1205238400708505</v>
      </c>
      <c r="I75">
        <v>10</v>
      </c>
      <c r="J75">
        <v>2.2519749750705</v>
      </c>
      <c r="K75" s="2">
        <f t="shared" si="20"/>
        <v>550.55673962859453</v>
      </c>
      <c r="L75">
        <v>0.146439920015414</v>
      </c>
      <c r="Y75" s="2"/>
      <c r="AD75">
        <v>10</v>
      </c>
      <c r="AE75">
        <v>2.3152634735702451</v>
      </c>
      <c r="AF75" s="2">
        <f t="shared" si="21"/>
        <v>535.50708770441076</v>
      </c>
      <c r="AG75">
        <v>0.16499304435122419</v>
      </c>
      <c r="AM75" s="2"/>
    </row>
    <row r="76" spans="1:39" x14ac:dyDescent="0.2">
      <c r="B76">
        <v>30</v>
      </c>
      <c r="C76">
        <v>2.0780364575074901</v>
      </c>
      <c r="D76" s="2">
        <f t="shared" si="19"/>
        <v>596.6401578378136</v>
      </c>
      <c r="E76">
        <v>0.1225627325299587</v>
      </c>
      <c r="I76">
        <v>20</v>
      </c>
      <c r="J76">
        <v>2.161082875303721</v>
      </c>
      <c r="K76" s="2">
        <f t="shared" si="20"/>
        <v>573.71238010747345</v>
      </c>
      <c r="L76">
        <v>0.13494977732345839</v>
      </c>
      <c r="Y76" s="2"/>
      <c r="AD76">
        <v>20</v>
      </c>
      <c r="AE76">
        <v>2.192389846589557</v>
      </c>
      <c r="AF76" s="2">
        <f t="shared" si="21"/>
        <v>565.51986040652082</v>
      </c>
      <c r="AG76">
        <v>0.1509230106486727</v>
      </c>
      <c r="AM76" s="2"/>
    </row>
    <row r="77" spans="1:39" x14ac:dyDescent="0.2">
      <c r="B77">
        <v>60</v>
      </c>
      <c r="C77">
        <v>2.0218285062826609</v>
      </c>
      <c r="D77" s="2">
        <f t="shared" si="19"/>
        <v>613.22708436808671</v>
      </c>
      <c r="E77">
        <v>0.1225985758699558</v>
      </c>
      <c r="I77">
        <v>30</v>
      </c>
      <c r="J77">
        <v>2.1533168852145281</v>
      </c>
      <c r="K77" s="2">
        <f t="shared" si="20"/>
        <v>575.78148785866165</v>
      </c>
      <c r="L77">
        <v>0.1572013769489693</v>
      </c>
      <c r="Y77" s="2"/>
      <c r="AD77">
        <v>30</v>
      </c>
      <c r="AE77">
        <v>2.1416925242925622</v>
      </c>
      <c r="AF77" s="2">
        <f t="shared" si="21"/>
        <v>578.90662919017302</v>
      </c>
      <c r="AG77">
        <v>0.14688979548066231</v>
      </c>
      <c r="AM77" s="2"/>
    </row>
    <row r="78" spans="1:39" x14ac:dyDescent="0.2">
      <c r="B78">
        <v>120</v>
      </c>
      <c r="C78">
        <v>2.0065342614856818</v>
      </c>
      <c r="D78" s="2">
        <f t="shared" si="19"/>
        <v>617.90123587622929</v>
      </c>
      <c r="E78">
        <v>0.13139205846425181</v>
      </c>
      <c r="I78">
        <v>60</v>
      </c>
      <c r="J78">
        <v>2.0557789272613358</v>
      </c>
      <c r="K78" s="2">
        <f t="shared" si="20"/>
        <v>603.09986816125604</v>
      </c>
      <c r="L78">
        <v>0.1381182731658831</v>
      </c>
      <c r="Y78" s="2"/>
      <c r="AD78">
        <v>60</v>
      </c>
      <c r="AE78">
        <v>2.0817559587148931</v>
      </c>
      <c r="AF78" s="2">
        <f t="shared" si="21"/>
        <v>595.57413288989756</v>
      </c>
      <c r="AG78">
        <v>0.1440456054110949</v>
      </c>
      <c r="AM78" s="2"/>
    </row>
    <row r="79" spans="1:39" x14ac:dyDescent="0.2">
      <c r="D79" s="2"/>
      <c r="E79" s="2"/>
      <c r="I79">
        <v>120</v>
      </c>
      <c r="J79">
        <v>2.009222095928652</v>
      </c>
      <c r="K79" s="2">
        <f t="shared" si="20"/>
        <v>617.07463924089109</v>
      </c>
      <c r="L79">
        <v>0.13396452317773971</v>
      </c>
      <c r="Y79" s="2"/>
      <c r="AD79">
        <v>120</v>
      </c>
      <c r="AE79">
        <v>2.0580425506407232</v>
      </c>
      <c r="AF79" s="2">
        <f t="shared" si="21"/>
        <v>602.43652378032948</v>
      </c>
      <c r="AG79">
        <v>0.1417971275353829</v>
      </c>
      <c r="AM79" s="2"/>
    </row>
    <row r="80" spans="1:39" x14ac:dyDescent="0.2">
      <c r="A80" t="s">
        <v>58</v>
      </c>
      <c r="B80">
        <v>1</v>
      </c>
      <c r="D80" s="2"/>
      <c r="E80" s="2"/>
      <c r="AM80" s="2"/>
    </row>
    <row r="81" spans="1:40" x14ac:dyDescent="0.2">
      <c r="B81">
        <v>2</v>
      </c>
      <c r="C81">
        <v>2.5823474963086128</v>
      </c>
      <c r="D81" s="2">
        <f t="shared" si="19"/>
        <v>480.12128567991471</v>
      </c>
      <c r="E81">
        <v>0.23822407299730039</v>
      </c>
      <c r="H81" t="s">
        <v>19</v>
      </c>
      <c r="I81">
        <v>1</v>
      </c>
      <c r="J81">
        <v>2.8542358022511918</v>
      </c>
      <c r="K81" s="2">
        <f t="shared" ref="K81:K111" si="22">1239.84/J81</f>
        <v>434.38597435506688</v>
      </c>
      <c r="L81">
        <v>0.21134755003021599</v>
      </c>
      <c r="AC81" t="s">
        <v>35</v>
      </c>
      <c r="AD81">
        <v>1</v>
      </c>
      <c r="AE81" s="3"/>
      <c r="AF81" s="2"/>
      <c r="AG81" s="5"/>
      <c r="AL81" s="3"/>
      <c r="AM81" s="2"/>
      <c r="AN81" s="5"/>
    </row>
    <row r="82" spans="1:40" x14ac:dyDescent="0.2">
      <c r="B82">
        <v>3</v>
      </c>
      <c r="C82">
        <v>2.4892746714286669</v>
      </c>
      <c r="D82" s="2">
        <f t="shared" si="19"/>
        <v>498.07279776338214</v>
      </c>
      <c r="E82">
        <v>0.18673389104694771</v>
      </c>
      <c r="I82">
        <v>2</v>
      </c>
      <c r="J82">
        <v>2.5901339749550711</v>
      </c>
      <c r="K82" s="2">
        <f t="shared" si="22"/>
        <v>478.67794175454048</v>
      </c>
      <c r="L82">
        <v>0.19761707544326829</v>
      </c>
      <c r="AD82">
        <v>2</v>
      </c>
      <c r="AF82" s="2"/>
    </row>
    <row r="83" spans="1:40" x14ac:dyDescent="0.2">
      <c r="B83">
        <v>4</v>
      </c>
      <c r="C83">
        <v>2.4567524670334042</v>
      </c>
      <c r="D83" s="2">
        <f t="shared" si="19"/>
        <v>504.66622772832324</v>
      </c>
      <c r="E83">
        <v>0.1897040013772999</v>
      </c>
      <c r="I83">
        <v>3</v>
      </c>
      <c r="J83">
        <v>2.52432590953488</v>
      </c>
      <c r="K83" s="2">
        <f t="shared" si="22"/>
        <v>491.15686501369657</v>
      </c>
      <c r="L83">
        <v>0.1947240399244575</v>
      </c>
      <c r="AD83">
        <v>3</v>
      </c>
      <c r="AE83">
        <v>2.711306731042316</v>
      </c>
      <c r="AF83" s="2">
        <f t="shared" ref="AF82:AF145" si="23">1239.84/AE83</f>
        <v>457.28503743409527</v>
      </c>
      <c r="AG83">
        <v>0.24817867531202181</v>
      </c>
      <c r="AJ83" s="14"/>
      <c r="AM83" s="2"/>
    </row>
    <row r="84" spans="1:40" x14ac:dyDescent="0.2">
      <c r="B84">
        <v>5</v>
      </c>
      <c r="C84">
        <v>2.4026309123046699</v>
      </c>
      <c r="D84" s="2">
        <f t="shared" si="19"/>
        <v>516.03431623657548</v>
      </c>
      <c r="E84">
        <v>0.16618699286660521</v>
      </c>
      <c r="I84">
        <v>4</v>
      </c>
      <c r="J84">
        <v>2.4770602997115141</v>
      </c>
      <c r="K84" s="2">
        <f t="shared" si="22"/>
        <v>500.52879219145188</v>
      </c>
      <c r="L84">
        <v>0.191472009686804</v>
      </c>
      <c r="AD84">
        <v>4</v>
      </c>
      <c r="AF84" s="2"/>
      <c r="AJ84" s="7"/>
      <c r="AM84" s="2"/>
    </row>
    <row r="85" spans="1:40" x14ac:dyDescent="0.2">
      <c r="B85">
        <v>6</v>
      </c>
      <c r="C85">
        <v>2.3725252798591718</v>
      </c>
      <c r="D85" s="2">
        <f t="shared" si="19"/>
        <v>522.58241904743545</v>
      </c>
      <c r="E85">
        <v>0.16122159687064</v>
      </c>
      <c r="I85">
        <v>5</v>
      </c>
      <c r="J85">
        <v>2.4270380926751209</v>
      </c>
      <c r="K85" s="2">
        <f t="shared" si="22"/>
        <v>510.84488691870018</v>
      </c>
      <c r="L85">
        <v>0.16694036679725111</v>
      </c>
      <c r="AD85">
        <v>5</v>
      </c>
      <c r="AF85" s="2"/>
      <c r="AJ85" s="7"/>
      <c r="AM85" s="2"/>
    </row>
    <row r="86" spans="1:40" x14ac:dyDescent="0.2">
      <c r="B86">
        <v>7</v>
      </c>
      <c r="C86">
        <v>2.356708197724922</v>
      </c>
      <c r="D86" s="2">
        <f t="shared" si="19"/>
        <v>526.08973872832246</v>
      </c>
      <c r="E86">
        <v>0.1556270152478369</v>
      </c>
      <c r="I86">
        <v>6</v>
      </c>
      <c r="J86">
        <v>2.391768696268199</v>
      </c>
      <c r="K86" s="2">
        <f t="shared" si="22"/>
        <v>518.37788576064361</v>
      </c>
      <c r="L86">
        <v>0.16279782647462979</v>
      </c>
      <c r="AD86">
        <v>6</v>
      </c>
      <c r="AF86" s="2"/>
      <c r="AJ86" s="7"/>
      <c r="AM86" s="2"/>
    </row>
    <row r="87" spans="1:40" x14ac:dyDescent="0.2">
      <c r="B87">
        <v>8</v>
      </c>
      <c r="C87">
        <v>2.3371002494112449</v>
      </c>
      <c r="D87" s="2">
        <f t="shared" si="19"/>
        <v>530.50355897755628</v>
      </c>
      <c r="E87">
        <v>0.15113267166184999</v>
      </c>
      <c r="I87">
        <v>7</v>
      </c>
      <c r="J87">
        <v>2.3364310921528268</v>
      </c>
      <c r="K87" s="2">
        <f t="shared" si="22"/>
        <v>530.6554959673947</v>
      </c>
      <c r="L87">
        <v>0.15806180896222671</v>
      </c>
      <c r="AD87">
        <v>7</v>
      </c>
      <c r="AF87" s="2"/>
      <c r="AJ87" s="7"/>
      <c r="AM87" s="2"/>
    </row>
    <row r="88" spans="1:40" x14ac:dyDescent="0.2">
      <c r="B88">
        <v>9</v>
      </c>
      <c r="C88">
        <v>2.3278651517494131</v>
      </c>
      <c r="D88" s="2">
        <f t="shared" si="19"/>
        <v>532.60817065294702</v>
      </c>
      <c r="E88">
        <v>0.15313555500996801</v>
      </c>
      <c r="I88">
        <v>8</v>
      </c>
      <c r="J88">
        <v>2.3184721557036831</v>
      </c>
      <c r="K88" s="2">
        <f t="shared" si="22"/>
        <v>534.76596514211496</v>
      </c>
      <c r="L88">
        <v>0.16333891368605569</v>
      </c>
      <c r="AD88">
        <v>8</v>
      </c>
      <c r="AF88" s="2"/>
      <c r="AJ88" s="7"/>
      <c r="AM88" s="2"/>
    </row>
    <row r="89" spans="1:40" x14ac:dyDescent="0.2">
      <c r="B89">
        <v>10</v>
      </c>
      <c r="C89">
        <v>2.3182574556781361</v>
      </c>
      <c r="D89" s="2">
        <f t="shared" si="19"/>
        <v>534.81549124893127</v>
      </c>
      <c r="E89">
        <v>0.1561973363208396</v>
      </c>
      <c r="I89">
        <v>9</v>
      </c>
      <c r="J89">
        <v>2.2980064476251889</v>
      </c>
      <c r="K89" s="2">
        <f t="shared" si="22"/>
        <v>539.5285123247927</v>
      </c>
      <c r="L89">
        <v>0.16699066179326821</v>
      </c>
      <c r="AD89">
        <v>9</v>
      </c>
      <c r="AF89" s="2"/>
      <c r="AJ89" s="7"/>
      <c r="AM89" s="2"/>
    </row>
    <row r="90" spans="1:40" x14ac:dyDescent="0.2">
      <c r="B90">
        <v>20</v>
      </c>
      <c r="C90">
        <v>2.2618114515980481</v>
      </c>
      <c r="D90" s="2">
        <f t="shared" si="19"/>
        <v>548.16240280506588</v>
      </c>
      <c r="E90">
        <v>0.14853527479886439</v>
      </c>
      <c r="I90">
        <v>10</v>
      </c>
      <c r="J90">
        <v>2.2575739390050882</v>
      </c>
      <c r="K90" s="2">
        <f t="shared" si="22"/>
        <v>549.19131487954576</v>
      </c>
      <c r="L90">
        <v>0.1528038788779858</v>
      </c>
      <c r="AD90">
        <v>10</v>
      </c>
      <c r="AF90" s="2"/>
      <c r="AJ90" s="7"/>
      <c r="AM90" s="2"/>
    </row>
    <row r="91" spans="1:40" x14ac:dyDescent="0.2">
      <c r="B91">
        <v>30</v>
      </c>
      <c r="C91">
        <v>2.209890507217239</v>
      </c>
      <c r="D91" s="2">
        <f t="shared" si="19"/>
        <v>561.0413710321078</v>
      </c>
      <c r="E91">
        <v>0.13730050304062899</v>
      </c>
      <c r="I91">
        <v>20</v>
      </c>
      <c r="J91">
        <v>2.2002930134672209</v>
      </c>
      <c r="K91" s="2">
        <f t="shared" si="22"/>
        <v>563.48858647978909</v>
      </c>
      <c r="L91">
        <v>0.1471208213963304</v>
      </c>
      <c r="AD91">
        <v>20</v>
      </c>
      <c r="AF91" s="2"/>
      <c r="AJ91" s="7"/>
      <c r="AM91" s="2"/>
    </row>
    <row r="92" spans="1:40" x14ac:dyDescent="0.2">
      <c r="B92">
        <v>60</v>
      </c>
      <c r="C92">
        <v>2.1706037522353712</v>
      </c>
      <c r="D92" s="2">
        <f t="shared" si="19"/>
        <v>571.195916676715</v>
      </c>
      <c r="E92">
        <v>0.1421344986400839</v>
      </c>
      <c r="I92">
        <v>30</v>
      </c>
      <c r="J92">
        <v>2.1301273936936731</v>
      </c>
      <c r="K92" s="2">
        <f t="shared" si="22"/>
        <v>582.04969508893953</v>
      </c>
      <c r="L92">
        <v>0.13949375840543021</v>
      </c>
      <c r="AD92">
        <v>30</v>
      </c>
      <c r="AF92" s="2"/>
      <c r="AJ92" s="7"/>
      <c r="AM92" s="2"/>
    </row>
    <row r="93" spans="1:40" x14ac:dyDescent="0.2">
      <c r="B93">
        <v>120</v>
      </c>
      <c r="C93">
        <v>2.0925787350850089</v>
      </c>
      <c r="D93" s="2">
        <f t="shared" si="19"/>
        <v>592.49383510037092</v>
      </c>
      <c r="E93">
        <v>0.13684239125377551</v>
      </c>
      <c r="I93">
        <v>60</v>
      </c>
      <c r="J93">
        <v>2.0576075739844679</v>
      </c>
      <c r="K93" s="2">
        <f t="shared" si="22"/>
        <v>602.56387839742615</v>
      </c>
      <c r="L93">
        <v>0.14224449307649001</v>
      </c>
      <c r="AD93">
        <v>60</v>
      </c>
      <c r="AE93">
        <v>2.1287275998317732</v>
      </c>
      <c r="AF93" s="2">
        <f t="shared" si="23"/>
        <v>582.43243527165271</v>
      </c>
      <c r="AG93">
        <v>0.160106272576333</v>
      </c>
      <c r="AJ93" s="7"/>
      <c r="AM93" s="2"/>
    </row>
    <row r="94" spans="1:40" x14ac:dyDescent="0.2">
      <c r="D94" s="2"/>
      <c r="I94">
        <v>120</v>
      </c>
      <c r="J94">
        <v>2.0175299169423142</v>
      </c>
      <c r="K94" s="2">
        <f t="shared" si="22"/>
        <v>614.53363818220384</v>
      </c>
      <c r="L94">
        <v>0.14516596817629579</v>
      </c>
      <c r="AD94">
        <v>120</v>
      </c>
      <c r="AF94" s="2"/>
      <c r="AJ94" s="7"/>
      <c r="AM94" s="2"/>
    </row>
    <row r="95" spans="1:40" x14ac:dyDescent="0.2">
      <c r="A95" t="s">
        <v>59</v>
      </c>
      <c r="B95">
        <v>1</v>
      </c>
      <c r="C95" s="7">
        <v>2.7210619999999999</v>
      </c>
      <c r="D95" s="2">
        <f t="shared" si="19"/>
        <v>455.64562659726238</v>
      </c>
      <c r="E95" s="7">
        <v>0.237735</v>
      </c>
      <c r="K95" s="2"/>
      <c r="AF95" s="2"/>
      <c r="AJ95" s="7"/>
      <c r="AM95" s="2"/>
    </row>
    <row r="96" spans="1:40" ht="18" x14ac:dyDescent="0.25">
      <c r="B96">
        <v>2</v>
      </c>
      <c r="D96" s="2"/>
      <c r="E96"/>
      <c r="G96" s="11" t="s">
        <v>20</v>
      </c>
      <c r="K96" s="2"/>
      <c r="AF96" s="2"/>
      <c r="AJ96" s="7"/>
      <c r="AM96" s="2"/>
    </row>
    <row r="97" spans="1:41" x14ac:dyDescent="0.2">
      <c r="B97">
        <v>3</v>
      </c>
      <c r="D97" s="2"/>
      <c r="E97"/>
      <c r="K97" s="2"/>
      <c r="AF97" s="2"/>
    </row>
    <row r="98" spans="1:41" x14ac:dyDescent="0.2">
      <c r="B98">
        <v>4</v>
      </c>
      <c r="D98" s="2"/>
      <c r="E98"/>
      <c r="H98" t="s">
        <v>21</v>
      </c>
      <c r="I98">
        <v>1</v>
      </c>
      <c r="K98" s="2">
        <v>0</v>
      </c>
      <c r="AF98" s="2"/>
      <c r="AJ98" s="7"/>
      <c r="AK98" s="7"/>
      <c r="AL98" s="8"/>
      <c r="AM98" s="9"/>
      <c r="AN98" s="10"/>
      <c r="AO98" s="7"/>
    </row>
    <row r="99" spans="1:41" x14ac:dyDescent="0.2">
      <c r="B99">
        <v>5</v>
      </c>
      <c r="C99" s="7">
        <v>2.421656</v>
      </c>
      <c r="D99" s="2">
        <f t="shared" si="19"/>
        <v>511.9802317092105</v>
      </c>
      <c r="E99" s="7">
        <v>0.17536199999999999</v>
      </c>
      <c r="I99">
        <v>2</v>
      </c>
      <c r="J99">
        <v>2.5707243909932398</v>
      </c>
      <c r="K99" s="2">
        <f t="shared" si="22"/>
        <v>482.29207469454485</v>
      </c>
      <c r="L99">
        <v>0.17503493337945561</v>
      </c>
      <c r="AF99" s="2"/>
      <c r="AJ99" s="7"/>
      <c r="AK99" s="7"/>
      <c r="AL99" s="8"/>
      <c r="AM99" s="9"/>
      <c r="AN99" s="10"/>
      <c r="AO99" s="7"/>
    </row>
    <row r="100" spans="1:41" x14ac:dyDescent="0.2">
      <c r="B100">
        <v>6</v>
      </c>
      <c r="D100" s="2"/>
      <c r="E100"/>
      <c r="I100">
        <v>3</v>
      </c>
      <c r="J100">
        <v>2.475005940357589</v>
      </c>
      <c r="K100" s="2">
        <f t="shared" si="22"/>
        <v>500.94425220687259</v>
      </c>
      <c r="L100">
        <v>0.18260137418285369</v>
      </c>
      <c r="AF100" s="2"/>
      <c r="AJ100" s="7"/>
      <c r="AK100" s="7"/>
      <c r="AL100" s="8"/>
      <c r="AM100" s="9"/>
      <c r="AN100" s="10"/>
      <c r="AO100" s="7"/>
    </row>
    <row r="101" spans="1:41" x14ac:dyDescent="0.2">
      <c r="B101">
        <v>7</v>
      </c>
      <c r="D101" s="2"/>
      <c r="E101"/>
      <c r="I101">
        <v>4</v>
      </c>
      <c r="J101">
        <v>2.4240467074321348</v>
      </c>
      <c r="K101" s="2">
        <f t="shared" si="22"/>
        <v>511.47529302906855</v>
      </c>
      <c r="L101">
        <v>0.16568252483742441</v>
      </c>
      <c r="AF101" s="2"/>
      <c r="AJ101" s="7"/>
      <c r="AK101" s="7"/>
      <c r="AL101" s="8"/>
      <c r="AM101" s="9"/>
      <c r="AN101" s="10"/>
      <c r="AO101" s="7"/>
    </row>
    <row r="102" spans="1:41" x14ac:dyDescent="0.2">
      <c r="B102">
        <v>8</v>
      </c>
      <c r="D102" s="2"/>
      <c r="E102"/>
      <c r="I102">
        <v>5</v>
      </c>
      <c r="J102">
        <v>2.3850317601435398</v>
      </c>
      <c r="K102" s="2">
        <f t="shared" si="22"/>
        <v>519.84213406255935</v>
      </c>
      <c r="L102">
        <v>0.15921470870482579</v>
      </c>
      <c r="AF102" s="2"/>
      <c r="AJ102" s="7"/>
      <c r="AK102" s="7"/>
      <c r="AL102" s="8"/>
      <c r="AM102" s="9"/>
      <c r="AN102" s="10"/>
      <c r="AO102" s="7"/>
    </row>
    <row r="103" spans="1:41" x14ac:dyDescent="0.2">
      <c r="B103">
        <v>9</v>
      </c>
      <c r="D103" s="2"/>
      <c r="E103"/>
      <c r="I103">
        <v>6</v>
      </c>
      <c r="J103">
        <v>2.363897928393361</v>
      </c>
      <c r="K103" s="2">
        <f t="shared" si="22"/>
        <v>524.48965122731227</v>
      </c>
      <c r="L103">
        <v>0.15718834226386491</v>
      </c>
      <c r="AF103" s="2"/>
      <c r="AJ103" s="7"/>
      <c r="AK103" s="7"/>
      <c r="AL103" s="8"/>
      <c r="AM103" s="9"/>
      <c r="AN103" s="10"/>
      <c r="AO103" s="7"/>
    </row>
    <row r="104" spans="1:41" x14ac:dyDescent="0.2">
      <c r="B104">
        <v>10</v>
      </c>
      <c r="C104" s="7">
        <v>2.2908309999999998</v>
      </c>
      <c r="D104" s="2">
        <f t="shared" si="19"/>
        <v>541.21844867648463</v>
      </c>
      <c r="E104" s="7">
        <v>0.14318700000000001</v>
      </c>
      <c r="I104">
        <v>7</v>
      </c>
      <c r="J104">
        <v>2.339887878408085</v>
      </c>
      <c r="K104" s="2">
        <f t="shared" si="22"/>
        <v>529.87154275251442</v>
      </c>
      <c r="L104">
        <v>0.1580866437222592</v>
      </c>
      <c r="AF104" s="2"/>
      <c r="AJ104" s="7"/>
      <c r="AK104" s="7"/>
      <c r="AL104" s="8"/>
      <c r="AM104" s="9"/>
      <c r="AN104" s="10"/>
      <c r="AO104" s="7"/>
    </row>
    <row r="105" spans="1:41" x14ac:dyDescent="0.2">
      <c r="B105">
        <v>20</v>
      </c>
      <c r="C105" s="7">
        <v>2.2363119999999999</v>
      </c>
      <c r="D105" s="2">
        <f t="shared" si="19"/>
        <v>554.41280107605735</v>
      </c>
      <c r="E105" s="7">
        <v>0.13858200000000001</v>
      </c>
      <c r="I105">
        <v>8</v>
      </c>
      <c r="J105">
        <v>2.30573050750397</v>
      </c>
      <c r="K105" s="2">
        <f t="shared" si="22"/>
        <v>537.72112394096223</v>
      </c>
      <c r="L105">
        <v>0.14382125478879351</v>
      </c>
      <c r="AF105" s="2"/>
      <c r="AJ105" s="7"/>
      <c r="AK105" s="7"/>
      <c r="AL105" s="8"/>
      <c r="AM105" s="9"/>
      <c r="AN105" s="10"/>
      <c r="AO105" s="7"/>
    </row>
    <row r="106" spans="1:41" x14ac:dyDescent="0.2">
      <c r="B106">
        <v>30</v>
      </c>
      <c r="C106" s="7">
        <v>2.192774</v>
      </c>
      <c r="D106" s="2">
        <f t="shared" si="19"/>
        <v>565.42078663829466</v>
      </c>
      <c r="E106" s="7">
        <v>0.13887099999999999</v>
      </c>
      <c r="I106">
        <v>9</v>
      </c>
      <c r="J106">
        <v>2.2993038892575561</v>
      </c>
      <c r="K106" s="2">
        <f t="shared" si="22"/>
        <v>539.22406942056864</v>
      </c>
      <c r="L106">
        <v>0.1553696593321077</v>
      </c>
      <c r="AF106" s="2"/>
      <c r="AJ106" s="7"/>
      <c r="AK106" s="7"/>
      <c r="AL106" s="8"/>
      <c r="AM106" s="9"/>
      <c r="AN106" s="10"/>
      <c r="AO106" s="7"/>
    </row>
    <row r="107" spans="1:41" x14ac:dyDescent="0.2">
      <c r="B107">
        <v>60</v>
      </c>
      <c r="C107" s="7">
        <v>2.1200549999999998</v>
      </c>
      <c r="D107" s="2">
        <f t="shared" si="19"/>
        <v>584.81501659155072</v>
      </c>
      <c r="E107" s="7">
        <v>0.13111</v>
      </c>
      <c r="I107">
        <v>10</v>
      </c>
      <c r="J107">
        <v>2.2711845082289401</v>
      </c>
      <c r="K107" s="2">
        <f t="shared" si="22"/>
        <v>545.90016597410738</v>
      </c>
      <c r="L107">
        <v>0.15173401633274811</v>
      </c>
      <c r="AF107" s="2"/>
      <c r="AJ107" s="7"/>
      <c r="AK107" s="7"/>
      <c r="AL107" s="8"/>
      <c r="AM107" s="9"/>
      <c r="AN107" s="10"/>
      <c r="AO107" s="7"/>
    </row>
    <row r="108" spans="1:41" x14ac:dyDescent="0.2">
      <c r="B108">
        <v>120</v>
      </c>
      <c r="C108" s="7">
        <v>2.0987330000000002</v>
      </c>
      <c r="D108" s="2">
        <f t="shared" si="19"/>
        <v>590.75642304190183</v>
      </c>
      <c r="E108" s="7">
        <v>0.137547</v>
      </c>
      <c r="I108">
        <v>20</v>
      </c>
      <c r="J108">
        <v>2.1542569445724191</v>
      </c>
      <c r="K108" s="2">
        <f t="shared" si="22"/>
        <v>575.53023241899575</v>
      </c>
      <c r="L108">
        <v>0.14153882096850931</v>
      </c>
      <c r="AF108" s="2"/>
      <c r="AJ108" s="7"/>
      <c r="AK108" s="7"/>
      <c r="AL108" s="8"/>
      <c r="AM108" s="9"/>
      <c r="AN108" s="10"/>
      <c r="AO108" s="7"/>
    </row>
    <row r="109" spans="1:41" x14ac:dyDescent="0.2">
      <c r="D109" s="2"/>
      <c r="I109">
        <v>30</v>
      </c>
      <c r="J109">
        <v>2.110205107538774</v>
      </c>
      <c r="K109" s="2">
        <f t="shared" si="22"/>
        <v>587.54478205489727</v>
      </c>
      <c r="L109">
        <v>0.1422079978265704</v>
      </c>
      <c r="AF109" s="2"/>
      <c r="AJ109" s="7"/>
      <c r="AK109" s="7"/>
      <c r="AL109" s="8"/>
      <c r="AM109" s="9"/>
      <c r="AN109" s="10"/>
      <c r="AO109" s="7"/>
    </row>
    <row r="110" spans="1:41" x14ac:dyDescent="0.2">
      <c r="A110" t="s">
        <v>60</v>
      </c>
      <c r="B110">
        <v>1</v>
      </c>
      <c r="C110"/>
      <c r="D110" s="2"/>
      <c r="E110"/>
      <c r="I110">
        <v>60</v>
      </c>
      <c r="J110">
        <v>2.040104888267221</v>
      </c>
      <c r="K110" s="2">
        <f t="shared" si="22"/>
        <v>607.73345876989083</v>
      </c>
      <c r="L110">
        <v>0.13193043665744619</v>
      </c>
      <c r="AF110" s="2"/>
      <c r="AJ110" s="7"/>
      <c r="AK110" s="7"/>
      <c r="AL110" s="8"/>
      <c r="AM110" s="9"/>
      <c r="AN110" s="10"/>
      <c r="AO110" s="7"/>
    </row>
    <row r="111" spans="1:41" x14ac:dyDescent="0.2">
      <c r="B111">
        <v>2</v>
      </c>
      <c r="C111">
        <v>2.527267971333655</v>
      </c>
      <c r="D111" s="2">
        <f t="shared" si="19"/>
        <v>490.58509586766479</v>
      </c>
      <c r="E111">
        <v>0.18812781919772639</v>
      </c>
      <c r="I111">
        <v>120</v>
      </c>
      <c r="J111">
        <v>2.0243492366797762</v>
      </c>
      <c r="K111" s="2">
        <f t="shared" si="22"/>
        <v>612.463490752967</v>
      </c>
      <c r="L111">
        <v>0.1386424216540261</v>
      </c>
      <c r="AE111" s="7"/>
      <c r="AF111" s="2"/>
      <c r="AG111" s="7"/>
      <c r="AJ111" s="7"/>
      <c r="AK111" s="7"/>
      <c r="AL111" s="8"/>
      <c r="AM111" s="9"/>
      <c r="AN111" s="10"/>
      <c r="AO111" s="7"/>
    </row>
    <row r="112" spans="1:41" x14ac:dyDescent="0.2">
      <c r="B112">
        <v>3</v>
      </c>
      <c r="C112">
        <v>2.508036258326189</v>
      </c>
      <c r="D112" s="2">
        <f t="shared" si="19"/>
        <v>494.34692017867525</v>
      </c>
      <c r="E112">
        <v>0.20814257482656609</v>
      </c>
      <c r="K112" s="2"/>
      <c r="AE112" s="7"/>
      <c r="AF112" s="2"/>
      <c r="AG112" s="7"/>
    </row>
    <row r="113" spans="1:33" x14ac:dyDescent="0.2">
      <c r="B113">
        <v>4</v>
      </c>
      <c r="C113">
        <v>2.4504227722869572</v>
      </c>
      <c r="D113" s="2">
        <f t="shared" si="19"/>
        <v>505.96983264355993</v>
      </c>
      <c r="E113">
        <v>0.18842694062796089</v>
      </c>
      <c r="AE113" s="7"/>
      <c r="AF113" s="2"/>
      <c r="AG113" s="7"/>
    </row>
    <row r="114" spans="1:33" x14ac:dyDescent="0.2">
      <c r="B114">
        <v>5</v>
      </c>
      <c r="C114">
        <v>2.409120068998297</v>
      </c>
      <c r="D114" s="2">
        <f t="shared" si="19"/>
        <v>514.64433672478629</v>
      </c>
      <c r="E114">
        <v>0.17760878597180091</v>
      </c>
      <c r="H114" t="s">
        <v>22</v>
      </c>
      <c r="I114">
        <v>1</v>
      </c>
      <c r="J114" s="3"/>
      <c r="K114" s="2">
        <v>0</v>
      </c>
      <c r="L114" s="5"/>
      <c r="AE114" s="7"/>
      <c r="AF114" s="2"/>
      <c r="AG114" s="7"/>
    </row>
    <row r="115" spans="1:33" x14ac:dyDescent="0.2">
      <c r="B115">
        <v>6</v>
      </c>
      <c r="D115" s="2"/>
      <c r="E115"/>
      <c r="I115">
        <v>2</v>
      </c>
      <c r="J115" s="3"/>
      <c r="K115" s="2">
        <v>0</v>
      </c>
      <c r="L115" s="5"/>
      <c r="AE115" s="7"/>
      <c r="AF115" s="2"/>
      <c r="AG115" s="7"/>
    </row>
    <row r="116" spans="1:33" x14ac:dyDescent="0.2">
      <c r="B116">
        <v>7</v>
      </c>
      <c r="D116" s="2"/>
      <c r="E116"/>
      <c r="I116">
        <v>3</v>
      </c>
      <c r="J116">
        <v>2.575784465229078</v>
      </c>
      <c r="K116" s="2">
        <f t="shared" ref="K116:K127" si="24">1239.84/J116</f>
        <v>481.34462208961821</v>
      </c>
      <c r="L116">
        <v>0.1962296604782561</v>
      </c>
      <c r="AE116" s="7"/>
      <c r="AF116" s="2"/>
      <c r="AG116" s="7"/>
    </row>
    <row r="117" spans="1:33" x14ac:dyDescent="0.2">
      <c r="B117">
        <v>8</v>
      </c>
      <c r="D117" s="2"/>
      <c r="E117"/>
      <c r="I117">
        <v>4</v>
      </c>
      <c r="J117">
        <v>2.5424309843205171</v>
      </c>
      <c r="K117" s="2">
        <f t="shared" si="24"/>
        <v>487.65925511695099</v>
      </c>
      <c r="L117">
        <v>0.2030641955372266</v>
      </c>
      <c r="AE117" s="7"/>
      <c r="AF117" s="2"/>
      <c r="AG117" s="7"/>
    </row>
    <row r="118" spans="1:33" x14ac:dyDescent="0.2">
      <c r="B118">
        <v>9</v>
      </c>
      <c r="D118" s="2"/>
      <c r="E118"/>
      <c r="I118">
        <v>5</v>
      </c>
      <c r="J118">
        <v>2.475418322836382</v>
      </c>
      <c r="K118" s="2">
        <f t="shared" si="24"/>
        <v>500.8607993898047</v>
      </c>
      <c r="L118">
        <v>0.18704125966358959</v>
      </c>
      <c r="AE118" s="7"/>
      <c r="AF118" s="2"/>
      <c r="AG118" s="7"/>
    </row>
    <row r="119" spans="1:33" x14ac:dyDescent="0.2">
      <c r="B119">
        <v>10</v>
      </c>
      <c r="C119">
        <v>2.2920096501185592</v>
      </c>
      <c r="D119" s="2">
        <f t="shared" si="19"/>
        <v>540.94013083054278</v>
      </c>
      <c r="E119">
        <v>0.1496013565332088</v>
      </c>
      <c r="I119">
        <v>6</v>
      </c>
      <c r="J119">
        <v>2.4242271885264368</v>
      </c>
      <c r="K119" s="2">
        <f t="shared" si="24"/>
        <v>511.43721424625841</v>
      </c>
      <c r="L119">
        <v>0.19543784475209611</v>
      </c>
      <c r="AE119" s="7"/>
      <c r="AF119" s="2"/>
      <c r="AG119" s="7"/>
    </row>
    <row r="120" spans="1:33" x14ac:dyDescent="0.2">
      <c r="B120">
        <v>20</v>
      </c>
      <c r="C120">
        <v>2.182213716084819</v>
      </c>
      <c r="D120" s="2">
        <f t="shared" si="19"/>
        <v>568.15700078379007</v>
      </c>
      <c r="E120">
        <v>0.13038090998171251</v>
      </c>
      <c r="I120">
        <v>7</v>
      </c>
      <c r="J120">
        <v>2.4170624218911438</v>
      </c>
      <c r="K120" s="2">
        <f t="shared" si="24"/>
        <v>512.95323975536041</v>
      </c>
      <c r="L120">
        <v>0.1899720368845664</v>
      </c>
      <c r="AE120" s="7"/>
      <c r="AF120" s="2"/>
      <c r="AG120" s="7"/>
    </row>
    <row r="121" spans="1:33" x14ac:dyDescent="0.2">
      <c r="B121">
        <v>30</v>
      </c>
      <c r="C121">
        <v>2.1488763964873159</v>
      </c>
      <c r="D121" s="2">
        <f t="shared" si="19"/>
        <v>576.97129626753679</v>
      </c>
      <c r="E121">
        <v>0.12856666840986139</v>
      </c>
      <c r="I121">
        <v>8</v>
      </c>
      <c r="J121">
        <v>2.3769425132008659</v>
      </c>
      <c r="K121" s="2">
        <f t="shared" si="24"/>
        <v>521.61126872622265</v>
      </c>
      <c r="L121">
        <v>0.17141639821265839</v>
      </c>
      <c r="AE121" s="7"/>
      <c r="AF121" s="2"/>
      <c r="AG121" s="7"/>
    </row>
    <row r="122" spans="1:33" x14ac:dyDescent="0.2">
      <c r="B122">
        <v>60</v>
      </c>
      <c r="C122">
        <v>2.0598654162572592</v>
      </c>
      <c r="D122" s="2">
        <f t="shared" si="19"/>
        <v>601.90340117111555</v>
      </c>
      <c r="E122">
        <v>0.1220210527873916</v>
      </c>
      <c r="I122">
        <v>9</v>
      </c>
      <c r="J122">
        <v>2.3453844401938162</v>
      </c>
      <c r="K122" s="2">
        <f t="shared" si="24"/>
        <v>528.62975414706125</v>
      </c>
      <c r="L122">
        <v>0.1668035498006713</v>
      </c>
      <c r="AE122" s="7"/>
      <c r="AF122" s="2"/>
      <c r="AG122" s="7"/>
    </row>
    <row r="123" spans="1:33" x14ac:dyDescent="0.2">
      <c r="B123">
        <v>120</v>
      </c>
      <c r="C123">
        <v>2.0235055437587368</v>
      </c>
      <c r="D123" s="2">
        <f t="shared" si="19"/>
        <v>612.71885507017248</v>
      </c>
      <c r="E123">
        <v>0.12099592204486261</v>
      </c>
      <c r="I123">
        <v>10</v>
      </c>
      <c r="J123">
        <v>2.3289549074202802</v>
      </c>
      <c r="K123" s="2">
        <f t="shared" si="24"/>
        <v>532.35895467522676</v>
      </c>
      <c r="L123">
        <v>0.1629209015719518</v>
      </c>
      <c r="AE123" s="7"/>
      <c r="AF123" s="2"/>
      <c r="AG123" s="7"/>
    </row>
    <row r="124" spans="1:33" x14ac:dyDescent="0.2">
      <c r="D124" s="2"/>
      <c r="I124">
        <v>20</v>
      </c>
      <c r="J124">
        <v>2.1941550817771249</v>
      </c>
      <c r="K124" s="2">
        <f t="shared" si="24"/>
        <v>565.06489003311879</v>
      </c>
      <c r="L124">
        <v>0.14227544097306449</v>
      </c>
      <c r="AE124" s="7"/>
      <c r="AF124" s="2"/>
      <c r="AG124" s="7"/>
    </row>
    <row r="125" spans="1:33" x14ac:dyDescent="0.2">
      <c r="A125" t="s">
        <v>61</v>
      </c>
      <c r="B125">
        <v>1</v>
      </c>
      <c r="C125" s="7"/>
      <c r="D125" s="2"/>
      <c r="E125" s="7"/>
      <c r="I125">
        <v>30</v>
      </c>
      <c r="J125">
        <v>2.1586150594346698</v>
      </c>
      <c r="K125" s="2">
        <f t="shared" si="24"/>
        <v>574.36827125847424</v>
      </c>
      <c r="L125">
        <v>0.15231673129615669</v>
      </c>
      <c r="AF125" s="2"/>
    </row>
    <row r="126" spans="1:33" x14ac:dyDescent="0.2">
      <c r="B126">
        <v>2</v>
      </c>
      <c r="C126" s="7">
        <v>2.5590489999999999</v>
      </c>
      <c r="D126" s="2">
        <f t="shared" ref="D126:D153" si="25">1239.84/C126</f>
        <v>484.49248138664012</v>
      </c>
      <c r="E126" s="7">
        <v>0.21262400000000001</v>
      </c>
      <c r="I126">
        <v>60</v>
      </c>
      <c r="J126">
        <v>2.086721006137473</v>
      </c>
      <c r="K126" s="2">
        <f t="shared" si="24"/>
        <v>594.15705135155929</v>
      </c>
      <c r="L126">
        <v>0.14201129597957479</v>
      </c>
      <c r="AF126" s="2"/>
    </row>
    <row r="127" spans="1:33" x14ac:dyDescent="0.2">
      <c r="B127">
        <v>3</v>
      </c>
      <c r="C127" s="7">
        <v>2.489058</v>
      </c>
      <c r="D127" s="2">
        <f t="shared" si="25"/>
        <v>498.11615478626851</v>
      </c>
      <c r="E127" s="7">
        <v>0.19097700000000001</v>
      </c>
      <c r="I127">
        <v>120</v>
      </c>
      <c r="J127">
        <v>2.058798001655088</v>
      </c>
      <c r="K127" s="2">
        <f t="shared" si="24"/>
        <v>602.21546698766963</v>
      </c>
      <c r="L127">
        <v>0.14637990364329381</v>
      </c>
      <c r="AF127" s="2"/>
    </row>
    <row r="128" spans="1:33" x14ac:dyDescent="0.2">
      <c r="B128">
        <v>4</v>
      </c>
      <c r="C128" s="7">
        <v>2.4415659999999999</v>
      </c>
      <c r="D128" s="2">
        <f t="shared" si="25"/>
        <v>507.80523647527855</v>
      </c>
      <c r="E128" s="7">
        <v>0.18922800000000001</v>
      </c>
      <c r="AF128" s="2"/>
    </row>
    <row r="129" spans="1:32" x14ac:dyDescent="0.2">
      <c r="B129">
        <v>5</v>
      </c>
      <c r="C129" s="7">
        <v>2.3998179999999998</v>
      </c>
      <c r="D129" s="2">
        <f t="shared" si="25"/>
        <v>516.63917847103403</v>
      </c>
      <c r="E129" s="7">
        <v>0.169567</v>
      </c>
      <c r="H129" t="s">
        <v>23</v>
      </c>
      <c r="I129">
        <v>1</v>
      </c>
      <c r="J129" s="3"/>
      <c r="K129" s="2">
        <v>0</v>
      </c>
      <c r="L129" s="5"/>
      <c r="AF129" s="2"/>
    </row>
    <row r="130" spans="1:32" x14ac:dyDescent="0.2">
      <c r="B130">
        <v>6</v>
      </c>
      <c r="C130" s="7">
        <v>2.3793220000000002</v>
      </c>
      <c r="D130" s="2">
        <f t="shared" si="25"/>
        <v>521.08962132910119</v>
      </c>
      <c r="E130" s="7">
        <v>0.17114199999999999</v>
      </c>
      <c r="I130">
        <v>2</v>
      </c>
      <c r="J130">
        <v>2.6629218893794242</v>
      </c>
      <c r="K130" s="2">
        <f t="shared" ref="K130:K142" si="26">1239.84/J130</f>
        <v>465.59382944910044</v>
      </c>
      <c r="L130" s="7">
        <v>0.20293900000000001</v>
      </c>
      <c r="AF130" s="2"/>
    </row>
    <row r="131" spans="1:32" x14ac:dyDescent="0.2">
      <c r="B131">
        <v>7</v>
      </c>
      <c r="C131" s="7">
        <v>2.3541599999999998</v>
      </c>
      <c r="D131" s="2">
        <f t="shared" si="25"/>
        <v>526.65919053930065</v>
      </c>
      <c r="E131" s="7">
        <v>0.16331999999999999</v>
      </c>
      <c r="I131">
        <v>3</v>
      </c>
      <c r="J131">
        <v>2.5386354365626582</v>
      </c>
      <c r="K131" s="2">
        <f t="shared" si="26"/>
        <v>488.38836098449713</v>
      </c>
      <c r="L131" s="7">
        <v>0.192828</v>
      </c>
      <c r="AF131" s="2"/>
    </row>
    <row r="132" spans="1:32" x14ac:dyDescent="0.2">
      <c r="B132">
        <v>8</v>
      </c>
      <c r="C132" s="7">
        <v>2.3376730000000001</v>
      </c>
      <c r="D132" s="2">
        <f t="shared" si="25"/>
        <v>530.37358090716702</v>
      </c>
      <c r="E132" s="7">
        <v>0.16240299999999999</v>
      </c>
      <c r="I132">
        <v>4</v>
      </c>
      <c r="J132">
        <v>2.4670571725536852</v>
      </c>
      <c r="K132" s="2">
        <f t="shared" si="26"/>
        <v>502.55827623022788</v>
      </c>
      <c r="L132" s="7">
        <v>0.16833999999999999</v>
      </c>
      <c r="AF132" s="2"/>
    </row>
    <row r="133" spans="1:32" x14ac:dyDescent="0.2">
      <c r="B133">
        <v>9</v>
      </c>
      <c r="C133" s="7">
        <v>2.3269380000000002</v>
      </c>
      <c r="D133" s="2">
        <f t="shared" si="25"/>
        <v>532.82038455687257</v>
      </c>
      <c r="E133" s="7">
        <v>0.160078</v>
      </c>
      <c r="I133">
        <v>5</v>
      </c>
      <c r="J133">
        <v>2.4524632894255278</v>
      </c>
      <c r="K133" s="2">
        <f t="shared" si="26"/>
        <v>505.54885177931601</v>
      </c>
      <c r="L133" s="7">
        <v>0.19589699999999999</v>
      </c>
      <c r="AF133" s="2"/>
    </row>
    <row r="134" spans="1:32" x14ac:dyDescent="0.2">
      <c r="B134">
        <v>10</v>
      </c>
      <c r="C134" s="7">
        <v>2.3205339999999999</v>
      </c>
      <c r="D134" s="2">
        <f t="shared" si="25"/>
        <v>534.29081409710011</v>
      </c>
      <c r="E134" s="7">
        <v>0.171236</v>
      </c>
      <c r="I134">
        <v>6</v>
      </c>
      <c r="J134">
        <v>2.3954432119466929</v>
      </c>
      <c r="K134" s="2">
        <f t="shared" si="26"/>
        <v>517.58271447079107</v>
      </c>
      <c r="L134" s="7">
        <v>0.17136699999999999</v>
      </c>
      <c r="AF134" s="2"/>
    </row>
    <row r="135" spans="1:32" x14ac:dyDescent="0.2">
      <c r="B135">
        <v>20</v>
      </c>
      <c r="C135" s="7">
        <v>2.2113990000000001</v>
      </c>
      <c r="D135" s="2">
        <f t="shared" si="25"/>
        <v>560.65865997045307</v>
      </c>
      <c r="E135" s="7">
        <v>0.14313400000000001</v>
      </c>
      <c r="I135">
        <v>7</v>
      </c>
      <c r="J135">
        <v>2.3617624874471739</v>
      </c>
      <c r="K135" s="2">
        <f t="shared" si="26"/>
        <v>524.96388040278407</v>
      </c>
      <c r="L135" s="7">
        <v>0.16081699999999999</v>
      </c>
      <c r="AF135" s="2"/>
    </row>
    <row r="136" spans="1:32" x14ac:dyDescent="0.2">
      <c r="B136">
        <v>30</v>
      </c>
      <c r="C136" s="7">
        <v>2.1750060000000002</v>
      </c>
      <c r="D136" s="2">
        <f t="shared" si="25"/>
        <v>570.03980678673986</v>
      </c>
      <c r="E136" s="7">
        <v>0.140597</v>
      </c>
      <c r="I136">
        <v>8</v>
      </c>
      <c r="J136">
        <v>2.3419037576912789</v>
      </c>
      <c r="K136" s="2">
        <f t="shared" si="26"/>
        <v>529.415436449136</v>
      </c>
      <c r="L136" s="7">
        <v>0.156282</v>
      </c>
      <c r="AF136" s="2"/>
    </row>
    <row r="137" spans="1:32" x14ac:dyDescent="0.2">
      <c r="B137">
        <v>60</v>
      </c>
      <c r="C137" s="7">
        <v>2.107062</v>
      </c>
      <c r="D137" s="2">
        <f t="shared" si="25"/>
        <v>588.42122348559269</v>
      </c>
      <c r="E137" s="7">
        <v>0.12976499999999999</v>
      </c>
      <c r="I137">
        <v>9</v>
      </c>
      <c r="J137">
        <v>2.345153363462229</v>
      </c>
      <c r="K137" s="2">
        <f>1239.84/J137</f>
        <v>528.68184201377017</v>
      </c>
      <c r="L137" s="7">
        <v>0.177291</v>
      </c>
      <c r="AF137" s="2"/>
    </row>
    <row r="138" spans="1:32" x14ac:dyDescent="0.2">
      <c r="B138">
        <v>120</v>
      </c>
      <c r="C138" s="7">
        <v>2.0781550000000002</v>
      </c>
      <c r="D138" s="2">
        <f t="shared" si="25"/>
        <v>596.60612418226731</v>
      </c>
      <c r="E138" s="7">
        <v>0.126524</v>
      </c>
      <c r="I138">
        <v>10</v>
      </c>
      <c r="J138">
        <v>2.303231830233317</v>
      </c>
      <c r="K138" s="2">
        <f t="shared" si="26"/>
        <v>538.30447448896382</v>
      </c>
      <c r="L138" s="7">
        <v>0.15570899999999999</v>
      </c>
      <c r="AF138" s="2"/>
    </row>
    <row r="139" spans="1:32" x14ac:dyDescent="0.2">
      <c r="D139" s="2"/>
      <c r="I139">
        <v>20</v>
      </c>
      <c r="J139">
        <v>2.1995734885767471</v>
      </c>
      <c r="K139" s="2">
        <f t="shared" si="26"/>
        <v>563.67291497146073</v>
      </c>
      <c r="L139" s="7">
        <v>0.151865</v>
      </c>
      <c r="AF139" s="2"/>
    </row>
    <row r="140" spans="1:32" x14ac:dyDescent="0.2">
      <c r="A140" t="s">
        <v>62</v>
      </c>
      <c r="B140">
        <v>1</v>
      </c>
      <c r="C140" s="7"/>
      <c r="D140" s="2"/>
      <c r="E140" s="7"/>
      <c r="I140">
        <v>30</v>
      </c>
      <c r="J140">
        <v>2.1300625849684529</v>
      </c>
      <c r="K140" s="2">
        <f t="shared" si="26"/>
        <v>582.06740438021563</v>
      </c>
      <c r="L140" s="7">
        <v>0.13256699999999999</v>
      </c>
      <c r="AF140" s="2"/>
    </row>
    <row r="141" spans="1:32" x14ac:dyDescent="0.2">
      <c r="B141">
        <v>2</v>
      </c>
      <c r="D141" s="2"/>
      <c r="E141"/>
      <c r="I141">
        <v>60</v>
      </c>
      <c r="J141">
        <v>2.0694088353685478</v>
      </c>
      <c r="K141" s="2">
        <f t="shared" si="26"/>
        <v>599.12762466735717</v>
      </c>
      <c r="L141" s="7">
        <v>0.13537099999999999</v>
      </c>
      <c r="AF141" s="2"/>
    </row>
    <row r="142" spans="1:32" x14ac:dyDescent="0.2">
      <c r="B142">
        <v>3</v>
      </c>
      <c r="D142" s="2"/>
      <c r="E142"/>
      <c r="I142">
        <v>120</v>
      </c>
      <c r="J142">
        <v>2.0384045635104422</v>
      </c>
      <c r="K142" s="2">
        <f t="shared" si="26"/>
        <v>608.24039653090608</v>
      </c>
      <c r="L142" s="7">
        <v>0.14208000000000001</v>
      </c>
      <c r="AF142" s="2"/>
    </row>
    <row r="143" spans="1:32" x14ac:dyDescent="0.2">
      <c r="B143">
        <v>4</v>
      </c>
      <c r="D143" s="2"/>
      <c r="E143"/>
      <c r="AF143" s="2"/>
    </row>
    <row r="144" spans="1:32" x14ac:dyDescent="0.2">
      <c r="B144">
        <v>5</v>
      </c>
      <c r="C144" s="7">
        <v>2.388045</v>
      </c>
      <c r="D144" s="2">
        <f t="shared" si="25"/>
        <v>519.18619624002054</v>
      </c>
      <c r="E144" s="7">
        <v>0.15796299999999999</v>
      </c>
      <c r="AF144" s="2"/>
    </row>
    <row r="145" spans="2:32" ht="18" x14ac:dyDescent="0.25">
      <c r="B145">
        <v>6</v>
      </c>
      <c r="D145" s="2"/>
      <c r="E145"/>
      <c r="G145" s="11" t="s">
        <v>27</v>
      </c>
      <c r="H145" t="s">
        <v>24</v>
      </c>
      <c r="AF145" s="2"/>
    </row>
    <row r="146" spans="2:32" x14ac:dyDescent="0.2">
      <c r="B146">
        <v>7</v>
      </c>
      <c r="D146" s="2"/>
      <c r="E146"/>
      <c r="I146">
        <v>1</v>
      </c>
      <c r="J146" s="3"/>
      <c r="K146" s="2">
        <v>0</v>
      </c>
      <c r="L146" s="5"/>
      <c r="AF146" s="2"/>
    </row>
    <row r="147" spans="2:32" x14ac:dyDescent="0.2">
      <c r="B147">
        <v>8</v>
      </c>
      <c r="D147" s="2"/>
      <c r="E147"/>
      <c r="I147">
        <v>2</v>
      </c>
      <c r="J147">
        <v>2.6120134559714678</v>
      </c>
      <c r="K147" s="2">
        <f t="shared" ref="K147:K159" si="27">1239.84/J147</f>
        <v>474.66830508301302</v>
      </c>
      <c r="L147">
        <v>0.21050760899795359</v>
      </c>
      <c r="AF147" s="2"/>
    </row>
    <row r="148" spans="2:32" x14ac:dyDescent="0.2">
      <c r="B148">
        <v>9</v>
      </c>
      <c r="D148" s="2"/>
      <c r="E148"/>
      <c r="I148">
        <v>3</v>
      </c>
      <c r="J148">
        <v>2.474914369901525</v>
      </c>
      <c r="K148" s="2">
        <f t="shared" si="27"/>
        <v>500.96278686576625</v>
      </c>
      <c r="L148">
        <v>0.18700544552322931</v>
      </c>
      <c r="AF148" s="2"/>
    </row>
    <row r="149" spans="2:32" x14ac:dyDescent="0.2">
      <c r="B149">
        <v>10</v>
      </c>
      <c r="C149" s="7"/>
      <c r="D149" s="2"/>
      <c r="E149" s="7"/>
      <c r="I149">
        <v>4</v>
      </c>
      <c r="J149">
        <v>2.4202922444340338</v>
      </c>
      <c r="K149" s="2">
        <f t="shared" si="27"/>
        <v>512.26871583432546</v>
      </c>
      <c r="L149">
        <v>0.17845901122380359</v>
      </c>
      <c r="AF149" s="2"/>
    </row>
    <row r="150" spans="2:32" x14ac:dyDescent="0.2">
      <c r="B150">
        <v>20</v>
      </c>
      <c r="C150" s="7"/>
      <c r="D150" s="2"/>
      <c r="E150" s="7"/>
      <c r="I150">
        <v>5</v>
      </c>
      <c r="J150">
        <v>2.3662151846745609</v>
      </c>
      <c r="K150" s="2">
        <f t="shared" si="27"/>
        <v>523.97601369062386</v>
      </c>
      <c r="L150">
        <v>0.16832248284634591</v>
      </c>
      <c r="AF150" s="2"/>
    </row>
    <row r="151" spans="2:32" x14ac:dyDescent="0.2">
      <c r="B151">
        <v>30</v>
      </c>
      <c r="C151" s="7"/>
      <c r="D151" s="2"/>
      <c r="E151" s="7"/>
      <c r="I151">
        <v>6</v>
      </c>
      <c r="J151">
        <v>2.331676644761838</v>
      </c>
      <c r="K151" s="2">
        <f t="shared" si="27"/>
        <v>531.73753864427442</v>
      </c>
      <c r="L151">
        <v>0.15344505834974331</v>
      </c>
      <c r="AF151" s="2"/>
    </row>
    <row r="152" spans="2:32" x14ac:dyDescent="0.2">
      <c r="B152">
        <v>60</v>
      </c>
      <c r="C152" s="7">
        <v>2.1156039999999998</v>
      </c>
      <c r="D152" s="2">
        <f t="shared" si="25"/>
        <v>586.0454035821449</v>
      </c>
      <c r="E152" s="7">
        <v>0.127723</v>
      </c>
      <c r="I152">
        <v>7</v>
      </c>
      <c r="J152">
        <v>2.302923734771027</v>
      </c>
      <c r="K152" s="2">
        <f t="shared" si="27"/>
        <v>538.37649127502414</v>
      </c>
      <c r="L152">
        <v>0.15392601964579219</v>
      </c>
      <c r="AF152" s="2"/>
    </row>
    <row r="153" spans="2:32" x14ac:dyDescent="0.2">
      <c r="B153">
        <v>120</v>
      </c>
      <c r="C153" s="7">
        <v>2.0756250000000001</v>
      </c>
      <c r="D153" s="2">
        <f t="shared" si="25"/>
        <v>597.33333333333326</v>
      </c>
      <c r="E153" s="7">
        <v>0.11702799999999999</v>
      </c>
      <c r="I153">
        <v>8</v>
      </c>
      <c r="J153">
        <v>2.2818253007026632</v>
      </c>
      <c r="K153" s="2">
        <f t="shared" si="27"/>
        <v>543.35448012527718</v>
      </c>
      <c r="L153">
        <v>0.14808109996160521</v>
      </c>
      <c r="AF153" s="2"/>
    </row>
    <row r="154" spans="2:32" x14ac:dyDescent="0.2">
      <c r="I154">
        <v>9</v>
      </c>
      <c r="J154">
        <v>2.2751418283701041</v>
      </c>
      <c r="K154" s="2">
        <f t="shared" si="27"/>
        <v>544.95064199501473</v>
      </c>
      <c r="L154">
        <v>0.15407662813608261</v>
      </c>
      <c r="AF154" s="2"/>
    </row>
    <row r="155" spans="2:32" x14ac:dyDescent="0.2">
      <c r="I155">
        <v>10</v>
      </c>
      <c r="J155">
        <v>2.2571695672905649</v>
      </c>
      <c r="K155" s="2">
        <f t="shared" si="27"/>
        <v>549.28970245167034</v>
      </c>
      <c r="L155">
        <v>0.151888187613581</v>
      </c>
      <c r="AF155" s="2"/>
    </row>
    <row r="156" spans="2:32" x14ac:dyDescent="0.2">
      <c r="I156">
        <v>20</v>
      </c>
      <c r="J156">
        <v>2.1568772678514558</v>
      </c>
      <c r="K156" s="2">
        <f t="shared" si="27"/>
        <v>574.83103859453706</v>
      </c>
      <c r="L156">
        <v>0.1383537014770477</v>
      </c>
      <c r="AF156" s="2"/>
    </row>
    <row r="157" spans="2:32" x14ac:dyDescent="0.2">
      <c r="I157">
        <v>30</v>
      </c>
      <c r="J157">
        <v>2.1111789027457899</v>
      </c>
      <c r="K157" s="2">
        <f t="shared" si="27"/>
        <v>587.27377314517003</v>
      </c>
      <c r="L157">
        <v>0.14069680552354061</v>
      </c>
      <c r="AF157" s="2"/>
    </row>
    <row r="158" spans="2:32" x14ac:dyDescent="0.2">
      <c r="I158">
        <v>60</v>
      </c>
      <c r="J158">
        <v>2.0522460947917942</v>
      </c>
      <c r="K158" s="2">
        <f t="shared" si="27"/>
        <v>604.13807249845684</v>
      </c>
      <c r="L158">
        <v>0.13060187425387551</v>
      </c>
      <c r="AF158" s="2"/>
    </row>
    <row r="159" spans="2:32" x14ac:dyDescent="0.2">
      <c r="I159">
        <v>120</v>
      </c>
      <c r="J159">
        <v>2.0329651330305269</v>
      </c>
      <c r="K159" s="2">
        <f t="shared" si="27"/>
        <v>609.86781320335729</v>
      </c>
      <c r="L159">
        <v>0.13570157641043001</v>
      </c>
      <c r="AF159" s="2"/>
    </row>
    <row r="160" spans="2:32" x14ac:dyDescent="0.2">
      <c r="AF160" s="2"/>
    </row>
    <row r="161" spans="8:32" x14ac:dyDescent="0.2">
      <c r="H161" t="s">
        <v>25</v>
      </c>
      <c r="AF161" s="2"/>
    </row>
    <row r="162" spans="8:32" x14ac:dyDescent="0.2">
      <c r="I162">
        <v>1</v>
      </c>
      <c r="J162">
        <v>3.1350095918751069</v>
      </c>
      <c r="K162" s="2">
        <f t="shared" ref="K162:K175" si="28">1239.84/J162</f>
        <v>395.48204356798436</v>
      </c>
      <c r="L162">
        <v>0.2734118694737841</v>
      </c>
      <c r="AF162" s="2"/>
    </row>
    <row r="163" spans="8:32" x14ac:dyDescent="0.2">
      <c r="I163">
        <v>2</v>
      </c>
      <c r="J163">
        <v>2.6604397659236412</v>
      </c>
      <c r="K163" s="2">
        <f>1239.84/J163</f>
        <v>466.02821679353343</v>
      </c>
      <c r="L163">
        <v>0.22516139177091429</v>
      </c>
      <c r="AF163" s="2"/>
    </row>
    <row r="164" spans="8:32" x14ac:dyDescent="0.2">
      <c r="I164">
        <v>3</v>
      </c>
      <c r="J164">
        <v>2.5294539575224841</v>
      </c>
      <c r="K164" s="2">
        <f>1239.84/J164</f>
        <v>490.1611260061764</v>
      </c>
      <c r="L164">
        <v>0.21686363314709819</v>
      </c>
      <c r="AF164" s="2"/>
    </row>
    <row r="165" spans="8:32" x14ac:dyDescent="0.2">
      <c r="I165">
        <v>4</v>
      </c>
      <c r="J165">
        <v>2.4474318959014241</v>
      </c>
      <c r="K165" s="2">
        <f t="shared" si="28"/>
        <v>506.58815147268854</v>
      </c>
      <c r="L165">
        <v>0.17870003301279169</v>
      </c>
      <c r="AF165" s="2"/>
    </row>
    <row r="166" spans="8:32" x14ac:dyDescent="0.2">
      <c r="I166">
        <v>5</v>
      </c>
      <c r="J166">
        <v>2.4121988294476702</v>
      </c>
      <c r="K166" s="2">
        <f t="shared" si="28"/>
        <v>513.98748099214129</v>
      </c>
      <c r="L166">
        <v>0.17553440053494621</v>
      </c>
      <c r="AF166" s="2"/>
    </row>
    <row r="167" spans="8:32" x14ac:dyDescent="0.2">
      <c r="I167">
        <v>6</v>
      </c>
      <c r="J167">
        <v>2.393592038748463</v>
      </c>
      <c r="K167" s="2">
        <f t="shared" si="28"/>
        <v>517.98300626378875</v>
      </c>
      <c r="L167">
        <v>0.1721477997298104</v>
      </c>
      <c r="AF167" s="2"/>
    </row>
    <row r="168" spans="8:32" x14ac:dyDescent="0.2">
      <c r="I168">
        <v>7</v>
      </c>
      <c r="J168">
        <v>2.372040628035553</v>
      </c>
      <c r="K168" s="2">
        <f t="shared" si="28"/>
        <v>522.68919231235725</v>
      </c>
      <c r="L168">
        <v>0.16962163474981409</v>
      </c>
      <c r="AF168" s="2"/>
    </row>
    <row r="169" spans="8:32" x14ac:dyDescent="0.2">
      <c r="I169">
        <v>8</v>
      </c>
      <c r="J169">
        <v>2.3507998875630092</v>
      </c>
      <c r="K169" s="2">
        <f t="shared" si="28"/>
        <v>527.41197009554821</v>
      </c>
      <c r="L169">
        <v>0.1772869949937935</v>
      </c>
      <c r="AF169" s="2"/>
    </row>
    <row r="170" spans="8:32" x14ac:dyDescent="0.2">
      <c r="I170">
        <v>9</v>
      </c>
      <c r="J170">
        <v>2.3416203925647809</v>
      </c>
      <c r="K170" s="2">
        <f t="shared" si="28"/>
        <v>529.47950228687625</v>
      </c>
      <c r="L170">
        <v>0.1775163474342667</v>
      </c>
      <c r="AF170" s="2"/>
    </row>
    <row r="171" spans="8:32" x14ac:dyDescent="0.2">
      <c r="I171">
        <v>10</v>
      </c>
      <c r="J171">
        <v>2.2986907093710318</v>
      </c>
      <c r="K171" s="2">
        <f t="shared" si="28"/>
        <v>539.36790841219567</v>
      </c>
      <c r="L171">
        <v>0.1641734244695354</v>
      </c>
      <c r="AF171" s="2"/>
    </row>
    <row r="172" spans="8:32" x14ac:dyDescent="0.2">
      <c r="I172">
        <v>20</v>
      </c>
      <c r="J172">
        <v>2.1766534588487638</v>
      </c>
      <c r="K172" s="2">
        <f t="shared" si="28"/>
        <v>569.60835679178513</v>
      </c>
      <c r="L172">
        <v>0.1499961867666143</v>
      </c>
      <c r="AF172" s="2"/>
    </row>
    <row r="173" spans="8:32" x14ac:dyDescent="0.2">
      <c r="I173">
        <v>30</v>
      </c>
      <c r="J173">
        <v>2.135998164170605</v>
      </c>
      <c r="K173" s="2">
        <f t="shared" si="28"/>
        <v>580.44993708195545</v>
      </c>
      <c r="L173">
        <v>0.15404009545090411</v>
      </c>
      <c r="AF173" s="2"/>
    </row>
    <row r="174" spans="8:32" x14ac:dyDescent="0.2">
      <c r="I174">
        <v>60</v>
      </c>
      <c r="J174">
        <v>2.1003868132820052</v>
      </c>
      <c r="K174" s="2">
        <f t="shared" si="28"/>
        <v>590.2912702363908</v>
      </c>
      <c r="L174">
        <v>0.15905332268576661</v>
      </c>
      <c r="AF174" s="2"/>
    </row>
    <row r="175" spans="8:32" x14ac:dyDescent="0.2">
      <c r="I175">
        <v>120</v>
      </c>
      <c r="J175">
        <v>2.0612994744253919</v>
      </c>
      <c r="K175" s="2">
        <f t="shared" si="28"/>
        <v>601.48465343475527</v>
      </c>
      <c r="L175">
        <v>0.15471592903445031</v>
      </c>
      <c r="AF175" s="2"/>
    </row>
    <row r="176" spans="8:32" x14ac:dyDescent="0.2">
      <c r="K176" s="2"/>
      <c r="AF176" s="2"/>
    </row>
    <row r="177" spans="8:32" x14ac:dyDescent="0.2">
      <c r="H177" t="s">
        <v>63</v>
      </c>
      <c r="I177">
        <v>1</v>
      </c>
      <c r="J177" s="7">
        <v>2.902498</v>
      </c>
      <c r="K177" s="2">
        <f>1239.84/J177</f>
        <v>427.16308503916281</v>
      </c>
      <c r="L177" s="7">
        <v>0.33516699999999999</v>
      </c>
      <c r="AF177" s="2"/>
    </row>
    <row r="178" spans="8:32" x14ac:dyDescent="0.2">
      <c r="I178">
        <v>2</v>
      </c>
      <c r="K178" s="2"/>
      <c r="AF178" s="2"/>
    </row>
    <row r="179" spans="8:32" x14ac:dyDescent="0.2">
      <c r="I179">
        <v>3</v>
      </c>
      <c r="K179" s="2"/>
      <c r="AF179" s="2"/>
    </row>
    <row r="180" spans="8:32" x14ac:dyDescent="0.2">
      <c r="I180">
        <v>4</v>
      </c>
      <c r="K180" s="2"/>
      <c r="AF180" s="2"/>
    </row>
    <row r="181" spans="8:32" x14ac:dyDescent="0.2">
      <c r="I181">
        <v>5</v>
      </c>
      <c r="J181" s="7">
        <v>2.3841269999999999</v>
      </c>
      <c r="K181" s="2">
        <f>1239.84/J181</f>
        <v>520.03941065220101</v>
      </c>
      <c r="L181" s="7">
        <v>0.16083700000000001</v>
      </c>
      <c r="AF181" s="2"/>
    </row>
    <row r="182" spans="8:32" x14ac:dyDescent="0.2">
      <c r="I182">
        <v>6</v>
      </c>
      <c r="K182" s="2"/>
      <c r="AF182" s="2"/>
    </row>
    <row r="183" spans="8:32" x14ac:dyDescent="0.2">
      <c r="I183">
        <v>7</v>
      </c>
      <c r="K183" s="2"/>
      <c r="AF183" s="2"/>
    </row>
    <row r="184" spans="8:32" x14ac:dyDescent="0.2">
      <c r="I184">
        <v>8</v>
      </c>
      <c r="K184" s="2"/>
      <c r="AF184" s="2"/>
    </row>
    <row r="185" spans="8:32" x14ac:dyDescent="0.2">
      <c r="I185">
        <v>9</v>
      </c>
      <c r="K185" s="2"/>
    </row>
    <row r="186" spans="8:32" x14ac:dyDescent="0.2">
      <c r="I186">
        <v>10</v>
      </c>
      <c r="J186" s="7">
        <v>2.2910680000000001</v>
      </c>
      <c r="K186" s="2">
        <f>1239.84/J186</f>
        <v>541.16246222285849</v>
      </c>
      <c r="L186" s="7">
        <v>0.149038</v>
      </c>
    </row>
    <row r="187" spans="8:32" x14ac:dyDescent="0.2">
      <c r="I187">
        <v>20</v>
      </c>
      <c r="J187" s="7">
        <v>2.1901359999999999</v>
      </c>
      <c r="K187" s="2">
        <f>1239.84/J187</f>
        <v>566.10183111916342</v>
      </c>
      <c r="L187" s="7">
        <v>0.129247</v>
      </c>
    </row>
    <row r="188" spans="8:32" x14ac:dyDescent="0.2">
      <c r="I188">
        <v>30</v>
      </c>
      <c r="J188" s="7">
        <v>2.1379450000000002</v>
      </c>
      <c r="K188" s="2">
        <f>1239.84/J188</f>
        <v>579.9213730942563</v>
      </c>
      <c r="L188" s="7">
        <v>0.127468</v>
      </c>
    </row>
    <row r="189" spans="8:32" x14ac:dyDescent="0.2">
      <c r="I189">
        <v>60</v>
      </c>
      <c r="J189" s="7">
        <v>2.063402</v>
      </c>
      <c r="K189" s="2">
        <f>1239.84/J189</f>
        <v>600.87176420300068</v>
      </c>
      <c r="L189" s="7">
        <v>0.13150300000000001</v>
      </c>
    </row>
    <row r="190" spans="8:32" x14ac:dyDescent="0.2">
      <c r="I190">
        <v>120</v>
      </c>
      <c r="J190" s="7">
        <v>2.027841</v>
      </c>
      <c r="K190" s="2">
        <f>1239.84/J190</f>
        <v>611.40888264908335</v>
      </c>
      <c r="L190" s="7">
        <v>0.13578200000000001</v>
      </c>
    </row>
    <row r="191" spans="8:32" x14ac:dyDescent="0.2">
      <c r="K191" s="2"/>
    </row>
    <row r="192" spans="8:32" x14ac:dyDescent="0.2">
      <c r="H192" t="s">
        <v>64</v>
      </c>
      <c r="I192">
        <v>1</v>
      </c>
      <c r="J192" s="7">
        <v>2.907365</v>
      </c>
      <c r="K192" s="2">
        <f t="shared" ref="K192:K205" si="29">1239.84/J192</f>
        <v>426.44800360463853</v>
      </c>
      <c r="L192" s="7">
        <v>0.25641000000000003</v>
      </c>
    </row>
    <row r="193" spans="8:12" x14ac:dyDescent="0.2">
      <c r="I193">
        <v>2</v>
      </c>
      <c r="K193" s="2"/>
    </row>
    <row r="194" spans="8:12" x14ac:dyDescent="0.2">
      <c r="I194">
        <v>3</v>
      </c>
      <c r="K194" s="2"/>
    </row>
    <row r="195" spans="8:12" x14ac:dyDescent="0.2">
      <c r="I195">
        <v>4</v>
      </c>
      <c r="K195" s="2"/>
    </row>
    <row r="196" spans="8:12" x14ac:dyDescent="0.2">
      <c r="I196">
        <v>5</v>
      </c>
      <c r="J196" s="7">
        <v>2.4203260000000002</v>
      </c>
      <c r="K196" s="2">
        <f t="shared" si="29"/>
        <v>512.26157137509563</v>
      </c>
      <c r="L196" s="7">
        <v>0.172679</v>
      </c>
    </row>
    <row r="197" spans="8:12" x14ac:dyDescent="0.2">
      <c r="I197">
        <v>6</v>
      </c>
      <c r="K197" s="2"/>
    </row>
    <row r="198" spans="8:12" x14ac:dyDescent="0.2">
      <c r="I198">
        <v>7</v>
      </c>
      <c r="K198" s="2"/>
    </row>
    <row r="199" spans="8:12" x14ac:dyDescent="0.2">
      <c r="I199">
        <v>8</v>
      </c>
      <c r="K199" s="2"/>
    </row>
    <row r="200" spans="8:12" x14ac:dyDescent="0.2">
      <c r="I200">
        <v>9</v>
      </c>
      <c r="K200" s="2"/>
    </row>
    <row r="201" spans="8:12" x14ac:dyDescent="0.2">
      <c r="I201">
        <v>10</v>
      </c>
      <c r="J201" s="7">
        <v>2.31054</v>
      </c>
      <c r="K201" s="2">
        <f t="shared" si="29"/>
        <v>536.60183333766133</v>
      </c>
      <c r="L201" s="7">
        <v>0.15146699999999999</v>
      </c>
    </row>
    <row r="202" spans="8:12" x14ac:dyDescent="0.2">
      <c r="I202">
        <v>20</v>
      </c>
      <c r="J202" s="7">
        <v>2.2025549999999998</v>
      </c>
      <c r="K202" s="2">
        <f t="shared" si="29"/>
        <v>562.90989328302817</v>
      </c>
      <c r="L202" s="7">
        <v>0.133524</v>
      </c>
    </row>
    <row r="203" spans="8:12" x14ac:dyDescent="0.2">
      <c r="I203">
        <v>30</v>
      </c>
      <c r="J203" s="7">
        <v>2.1564239999999999</v>
      </c>
      <c r="K203" s="2">
        <f t="shared" si="29"/>
        <v>574.95186475387027</v>
      </c>
      <c r="L203" s="7">
        <v>0.13139799999999999</v>
      </c>
    </row>
    <row r="204" spans="8:12" x14ac:dyDescent="0.2">
      <c r="I204">
        <v>60</v>
      </c>
      <c r="J204" s="7">
        <v>2.0834730000000001</v>
      </c>
      <c r="K204" s="2">
        <f t="shared" si="29"/>
        <v>595.08330561519153</v>
      </c>
      <c r="L204" s="7">
        <v>0.12636</v>
      </c>
    </row>
    <row r="205" spans="8:12" x14ac:dyDescent="0.2">
      <c r="I205">
        <v>120</v>
      </c>
      <c r="J205" s="7">
        <v>2.0392679999999999</v>
      </c>
      <c r="K205" s="2">
        <f t="shared" si="29"/>
        <v>607.98286443959307</v>
      </c>
      <c r="L205" s="7">
        <v>0.12633800000000001</v>
      </c>
    </row>
    <row r="207" spans="8:12" x14ac:dyDescent="0.2">
      <c r="H207" t="s">
        <v>65</v>
      </c>
      <c r="I207">
        <v>1</v>
      </c>
      <c r="J207" s="7">
        <v>2.907365</v>
      </c>
      <c r="K207" s="2">
        <f t="shared" ref="K207:K220" si="30">1239.84/J207</f>
        <v>426.44800360463853</v>
      </c>
      <c r="L207" s="7">
        <v>0.24835399999999999</v>
      </c>
    </row>
    <row r="208" spans="8:12" x14ac:dyDescent="0.2">
      <c r="I208">
        <v>2</v>
      </c>
      <c r="K208" s="2"/>
    </row>
    <row r="209" spans="9:12" x14ac:dyDescent="0.2">
      <c r="I209">
        <v>3</v>
      </c>
      <c r="K209" s="2"/>
    </row>
    <row r="210" spans="9:12" x14ac:dyDescent="0.2">
      <c r="I210">
        <v>4</v>
      </c>
      <c r="K210" s="2"/>
    </row>
    <row r="211" spans="9:12" x14ac:dyDescent="0.2">
      <c r="I211">
        <v>5</v>
      </c>
      <c r="J211" s="7">
        <v>2.4203260000000002</v>
      </c>
      <c r="K211" s="2">
        <f t="shared" si="30"/>
        <v>512.26157137509563</v>
      </c>
      <c r="L211" s="7">
        <v>0.15198300000000001</v>
      </c>
    </row>
    <row r="212" spans="9:12" x14ac:dyDescent="0.2">
      <c r="I212">
        <v>6</v>
      </c>
      <c r="K212" s="2"/>
    </row>
    <row r="213" spans="9:12" x14ac:dyDescent="0.2">
      <c r="I213">
        <v>7</v>
      </c>
      <c r="K213" s="2"/>
    </row>
    <row r="214" spans="9:12" x14ac:dyDescent="0.2">
      <c r="I214">
        <v>8</v>
      </c>
      <c r="K214" s="2"/>
    </row>
    <row r="215" spans="9:12" x14ac:dyDescent="0.2">
      <c r="I215">
        <v>9</v>
      </c>
      <c r="K215" s="2"/>
    </row>
    <row r="216" spans="9:12" x14ac:dyDescent="0.2">
      <c r="I216">
        <v>10</v>
      </c>
      <c r="J216" s="7"/>
      <c r="K216" s="2"/>
      <c r="L216" s="7"/>
    </row>
    <row r="217" spans="9:12" x14ac:dyDescent="0.2">
      <c r="I217">
        <v>20</v>
      </c>
      <c r="J217" s="7"/>
      <c r="K217" s="2"/>
      <c r="L217" s="7"/>
    </row>
    <row r="218" spans="9:12" x14ac:dyDescent="0.2">
      <c r="I218">
        <v>30</v>
      </c>
      <c r="J218" s="7"/>
      <c r="K218" s="2"/>
      <c r="L218" s="7"/>
    </row>
    <row r="219" spans="9:12" x14ac:dyDescent="0.2">
      <c r="I219">
        <v>60</v>
      </c>
      <c r="J219" s="7">
        <v>2.0834730000000001</v>
      </c>
      <c r="K219" s="2">
        <f t="shared" si="30"/>
        <v>595.08330561519153</v>
      </c>
      <c r="L219" s="7">
        <v>0.134126</v>
      </c>
    </row>
    <row r="220" spans="9:12" x14ac:dyDescent="0.2">
      <c r="I220">
        <v>120</v>
      </c>
      <c r="J220" s="7"/>
      <c r="K220" s="2"/>
      <c r="L220" s="7"/>
    </row>
  </sheetData>
  <mergeCells count="8">
    <mergeCell ref="A1:E1"/>
    <mergeCell ref="AS3:AT3"/>
    <mergeCell ref="AL3:AM3"/>
    <mergeCell ref="C3:D3"/>
    <mergeCell ref="J3:K3"/>
    <mergeCell ref="Q3:R3"/>
    <mergeCell ref="X3:Y3"/>
    <mergeCell ref="AE3:AF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07CD-7CB4-FA44-8768-E4EDB0032950}">
  <dimension ref="A1:AF122"/>
  <sheetViews>
    <sheetView tabSelected="1" topLeftCell="N96" workbookViewId="0">
      <selection activeCell="Z122" sqref="Z122"/>
    </sheetView>
  </sheetViews>
  <sheetFormatPr baseColWidth="10" defaultColWidth="11.5" defaultRowHeight="15" x14ac:dyDescent="0.2"/>
  <cols>
    <col min="15" max="15" width="12.33203125" bestFit="1" customWidth="1"/>
    <col min="16" max="17" width="12.33203125" customWidth="1"/>
  </cols>
  <sheetData>
    <row r="1" spans="1:32" x14ac:dyDescent="0.2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R1" s="25" t="s">
        <v>4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2" x14ac:dyDescent="0.2">
      <c r="Q2" s="1" t="s">
        <v>78</v>
      </c>
    </row>
    <row r="3" spans="1:32" x14ac:dyDescent="0.2">
      <c r="A3" s="27" t="s">
        <v>42</v>
      </c>
      <c r="B3" s="1" t="s">
        <v>41</v>
      </c>
      <c r="C3" t="str">
        <f>'Peak positions'!A7</f>
        <v>UP005</v>
      </c>
      <c r="D3" t="str">
        <f>'Peak positions'!A21</f>
        <v>UP006</v>
      </c>
      <c r="E3" t="str">
        <f>'Peak positions'!A35</f>
        <v>UP008</v>
      </c>
      <c r="F3" t="str">
        <f>'Peak positions'!A50</f>
        <v>UP012</v>
      </c>
      <c r="G3" t="str">
        <f>'Peak positions'!A65</f>
        <v>UP014</v>
      </c>
      <c r="H3" t="str">
        <f>'Peak positions'!A95</f>
        <v>MR47</v>
      </c>
      <c r="I3" t="str">
        <f>'Peak positions'!A125</f>
        <v>AJC235</v>
      </c>
      <c r="J3" t="str">
        <f>'Peak positions'!A110</f>
        <v>PDM665</v>
      </c>
      <c r="K3" t="str">
        <f>'Peak positions'!A80</f>
        <v>PDM666</v>
      </c>
      <c r="M3" s="1" t="s">
        <v>43</v>
      </c>
      <c r="N3" s="1" t="s">
        <v>44</v>
      </c>
      <c r="O3" s="1" t="s">
        <v>53</v>
      </c>
      <c r="P3" s="1" t="s">
        <v>77</v>
      </c>
      <c r="Q3" t="s">
        <v>62</v>
      </c>
      <c r="R3" s="27" t="s">
        <v>42</v>
      </c>
      <c r="S3" s="1" t="s">
        <v>41</v>
      </c>
      <c r="T3" t="str">
        <f>'Peak positions'!A7</f>
        <v>UP005</v>
      </c>
      <c r="U3" t="str">
        <f>'Peak positions'!A21</f>
        <v>UP006</v>
      </c>
      <c r="V3" t="str">
        <f>'Peak positions'!A80</f>
        <v>PDM666</v>
      </c>
      <c r="W3" t="str">
        <f>'Peak positions'!A35</f>
        <v>UP008</v>
      </c>
      <c r="X3" t="str">
        <f>'Peak positions'!A95</f>
        <v>MR47</v>
      </c>
      <c r="Y3" t="str">
        <f>'Peak positions'!A50</f>
        <v>UP012</v>
      </c>
      <c r="Z3" t="str">
        <f>'Peak positions'!A65</f>
        <v>UP014</v>
      </c>
      <c r="AA3" t="str">
        <f>'Peak positions'!A110</f>
        <v>PDM665</v>
      </c>
      <c r="AB3" t="str">
        <f>'Peak positions'!A125</f>
        <v>AJC235</v>
      </c>
      <c r="AC3" t="str">
        <f>'Peak positions'!A140</f>
        <v>MR56</v>
      </c>
      <c r="AD3" s="1" t="s">
        <v>43</v>
      </c>
      <c r="AE3" s="1" t="s">
        <v>44</v>
      </c>
      <c r="AF3" s="1" t="s">
        <v>53</v>
      </c>
    </row>
    <row r="4" spans="1:32" x14ac:dyDescent="0.2">
      <c r="A4" s="27"/>
      <c r="B4">
        <v>1</v>
      </c>
      <c r="C4" s="2" cm="1">
        <f t="array" ref="C4:C16">'Peak positions'!D7:D19</f>
        <v>461.09965047868712</v>
      </c>
      <c r="D4" s="2" cm="1">
        <f t="array" ref="D4:D14">'Peak positions'!D21:D31</f>
        <v>454.16804851941572</v>
      </c>
      <c r="E4" s="2" cm="1">
        <f t="array" ref="E4:E17">'Peak positions'!D35:D48</f>
        <v>478.32514453305663</v>
      </c>
      <c r="F4" s="2" cm="1">
        <f t="array" ref="F4:F17">'Peak positions'!D50:D63</f>
        <v>460.57421272259376</v>
      </c>
      <c r="G4" s="2" cm="1">
        <f t="array" ref="G4:G17">'Peak positions'!D65:D78</f>
        <v>477.98474530035821</v>
      </c>
      <c r="H4" s="2" cm="1">
        <f t="array" ref="H4:H17">'Peak positions'!D95:D108</f>
        <v>455.64562659726238</v>
      </c>
      <c r="I4" s="2" cm="1">
        <f t="array" ref="I4:I17">'Peak positions'!D125:D138</f>
        <v>0</v>
      </c>
      <c r="J4" s="2" cm="1">
        <f t="array" ref="J4:J17">'Peak positions'!D110:D123</f>
        <v>0</v>
      </c>
      <c r="K4" s="2" cm="1">
        <f t="array" ref="K4:K17">'Peak positions'!D80:D93</f>
        <v>0</v>
      </c>
      <c r="M4" s="2">
        <f t="shared" ref="M4:M17" si="0">IFERROR(AVERAGEIF(C4:K4,"&gt;0",C4:K4), "")</f>
        <v>464.63290469189565</v>
      </c>
      <c r="N4" s="3" cm="1">
        <f t="array" ref="N4">IFERROR(_xlfn.STDEV.P(_xlfn._xlws.FILTER(C4:K4,C4:K4&gt;0,"")),"")</f>
        <v>9.8741271985550192</v>
      </c>
      <c r="O4" s="3">
        <f t="shared" ref="O4:O17" si="1">IFERROR(N4/SQRT(COUNTIF(C4:K4,"&gt;0")),"")</f>
        <v>4.0310955486328197</v>
      </c>
      <c r="P4" s="3">
        <f t="shared" ref="P4:P17" si="2">IFERROR(_xlfn.CONFIDENCE.T(0.05,N4,COUNT(C4:K4)),"")</f>
        <v>7.5899260504666044</v>
      </c>
      <c r="Q4" s="3"/>
      <c r="R4" s="27"/>
      <c r="S4">
        <v>1</v>
      </c>
      <c r="T4" s="13" cm="1">
        <f t="array" ref="T4:T16">'Peak positions'!E7:E19</f>
        <v>0.2178090282928645</v>
      </c>
      <c r="U4" s="13" cm="1">
        <f t="array" ref="U4:U14">'Peak positions'!E21:E31</f>
        <v>0.23549892963269489</v>
      </c>
      <c r="V4" s="13" cm="1">
        <f t="array" ref="V4:V17">'Peak positions'!E80:E93</f>
        <v>0</v>
      </c>
      <c r="W4" s="13" cm="1">
        <f t="array" ref="W4:W17">'Peak positions'!E35:E48</f>
        <v>0.20867331478975801</v>
      </c>
      <c r="X4" cm="1">
        <f t="array" ref="X4:X17">'Peak positions'!E95:E108</f>
        <v>0.237735</v>
      </c>
      <c r="Y4" s="13" cm="1">
        <f t="array" ref="Y4:Y17">'Peak positions'!E50:E63</f>
        <v>0.21304284408086721</v>
      </c>
      <c r="Z4" s="13" cm="1">
        <f t="array" ref="Z4:Z17">'Peak positions'!E65:E78</f>
        <v>0.1595780363971937</v>
      </c>
      <c r="AA4" cm="1">
        <f t="array" ref="AA4:AA17">'Peak positions'!E110:E123</f>
        <v>0</v>
      </c>
      <c r="AB4" cm="1">
        <f t="array" ref="AB4:AB17">'Peak positions'!E125:E138</f>
        <v>0</v>
      </c>
      <c r="AC4" cm="1">
        <f t="array" ref="AC4:AC17">'Peak positions'!E140:E153</f>
        <v>0</v>
      </c>
      <c r="AD4" s="3">
        <f>IFERROR(AVERAGEIF(T4:AC4,"&gt;0",T4:AC4), "")</f>
        <v>0.21205619219889638</v>
      </c>
      <c r="AE4" s="3" cm="1">
        <f t="array" ref="AE4">IFERROR(_xlfn.STDEV.P(_xlfn._xlws.FILTER(T4:AC4,T4:AC4&gt;0,"")),"")</f>
        <v>2.5847090131029361E-2</v>
      </c>
      <c r="AF4" s="3">
        <f>IF(AE4=0,"",IFERROR(AE4/SQRT(COUNTIF(T4:AC4,"&gt;0")),""))</f>
        <v>1.0552030359458122E-2</v>
      </c>
    </row>
    <row r="5" spans="1:32" x14ac:dyDescent="0.2">
      <c r="A5" s="27"/>
      <c r="B5">
        <v>2</v>
      </c>
      <c r="C5" s="2">
        <v>487.97627025261943</v>
      </c>
      <c r="D5" s="2">
        <v>478.57997358342368</v>
      </c>
      <c r="E5" s="2">
        <v>508.46552731706942</v>
      </c>
      <c r="F5" s="2">
        <v>496.5400909670488</v>
      </c>
      <c r="G5" s="2">
        <v>500.40676837146998</v>
      </c>
      <c r="H5" s="2">
        <v>0</v>
      </c>
      <c r="I5" s="2">
        <v>484.49248138664012</v>
      </c>
      <c r="J5" s="2">
        <v>490.58509586766479</v>
      </c>
      <c r="K5" s="2">
        <v>480.12128567991471</v>
      </c>
      <c r="M5" s="2">
        <f t="shared" si="0"/>
        <v>490.89593667823135</v>
      </c>
      <c r="N5" s="3" cm="1">
        <f t="array" ref="N5">IFERROR(_xlfn.STDEV.P(_xlfn._xlws.FILTER(C5:K5,C5:K5&gt;0,"")),"")</f>
        <v>9.6721525341789363</v>
      </c>
      <c r="O5" s="3">
        <f t="shared" si="1"/>
        <v>3.4196223227942877</v>
      </c>
      <c r="P5" s="3">
        <f t="shared" si="2"/>
        <v>7.4346745800473641</v>
      </c>
      <c r="Q5" s="3"/>
      <c r="R5" s="27"/>
      <c r="S5">
        <v>2</v>
      </c>
      <c r="T5" s="13">
        <v>0.2018232180484566</v>
      </c>
      <c r="U5" s="13">
        <v>0.24420598241381819</v>
      </c>
      <c r="V5" s="13">
        <v>0.23822407299730039</v>
      </c>
      <c r="W5" s="13">
        <v>0.17503108059583761</v>
      </c>
      <c r="X5" s="13">
        <v>0</v>
      </c>
      <c r="Y5" s="13">
        <v>0.19610590082513479</v>
      </c>
      <c r="Z5" s="13">
        <v>0.15199630748950019</v>
      </c>
      <c r="AA5">
        <v>0.18812781919772639</v>
      </c>
      <c r="AB5">
        <v>0.21262400000000001</v>
      </c>
      <c r="AC5">
        <v>0</v>
      </c>
      <c r="AD5" s="3">
        <f t="shared" ref="AD5:AD17" si="3">IFERROR(AVERAGEIF(T5:AC5,"&gt;0",T5:AC5), "")</f>
        <v>0.20101729769597176</v>
      </c>
      <c r="AE5" s="3" cm="1">
        <f t="array" ref="AE5">IFERROR(_xlfn.STDEV.P(_xlfn._xlws.FILTER(T5:AC5,T5:AC5&gt;0,"")),"")</f>
        <v>2.8839151116901666E-2</v>
      </c>
      <c r="AF5" s="3">
        <f t="shared" ref="AF5:AF17" si="4">IF(AE5=0,"",IFERROR(AE5/SQRT(COUNTIF(T5:AC5,"&gt;0")),""))</f>
        <v>1.0196179659212381E-2</v>
      </c>
    </row>
    <row r="6" spans="1:32" x14ac:dyDescent="0.2">
      <c r="A6" s="27"/>
      <c r="B6">
        <v>3</v>
      </c>
      <c r="C6" s="2">
        <v>499.36574803929221</v>
      </c>
      <c r="D6" s="2">
        <v>497.34874517670863</v>
      </c>
      <c r="E6" s="2">
        <v>516.17298025899333</v>
      </c>
      <c r="F6" s="2">
        <v>525.30755416063641</v>
      </c>
      <c r="G6" s="2">
        <v>512.61037484681935</v>
      </c>
      <c r="H6" s="2">
        <v>0</v>
      </c>
      <c r="I6" s="2">
        <v>498.11615478626851</v>
      </c>
      <c r="J6" s="2">
        <v>494.34692017867525</v>
      </c>
      <c r="K6" s="2">
        <v>498.07279776338214</v>
      </c>
      <c r="M6" s="2">
        <f t="shared" si="0"/>
        <v>505.16765940134701</v>
      </c>
      <c r="N6" s="3" cm="1">
        <f t="array" ref="N6">IFERROR(_xlfn.STDEV.P(_xlfn._xlws.FILTER(C6:K6,C6:K6&gt;0,"")),"")</f>
        <v>10.571620220702155</v>
      </c>
      <c r="O6" s="3">
        <f t="shared" si="1"/>
        <v>3.7376321730936595</v>
      </c>
      <c r="P6" s="3">
        <f t="shared" si="2"/>
        <v>8.1260666482490524</v>
      </c>
      <c r="Q6" s="3"/>
      <c r="R6" s="27"/>
      <c r="S6">
        <v>3</v>
      </c>
      <c r="T6" s="13">
        <v>0.19374885046132609</v>
      </c>
      <c r="U6" s="13">
        <v>0.21315957284538689</v>
      </c>
      <c r="V6" s="13">
        <v>0.18673389104694771</v>
      </c>
      <c r="W6" s="13">
        <v>0.17681245425359951</v>
      </c>
      <c r="X6" s="13">
        <v>0</v>
      </c>
      <c r="Y6" s="13">
        <v>0.15763977242016899</v>
      </c>
      <c r="Z6" s="13">
        <v>0.1524490669448996</v>
      </c>
      <c r="AA6">
        <v>0.20814257482656609</v>
      </c>
      <c r="AB6">
        <v>0.19097700000000001</v>
      </c>
      <c r="AC6">
        <v>0</v>
      </c>
      <c r="AD6" s="3">
        <f t="shared" si="3"/>
        <v>0.18495789784986186</v>
      </c>
      <c r="AE6" s="3" cm="1">
        <f t="array" ref="AE6">IFERROR(_xlfn.STDEV.P(_xlfn._xlws.FILTER(T6:AC6,T6:AC6&gt;0,"")),"")</f>
        <v>2.0368421099197939E-2</v>
      </c>
      <c r="AF6" s="3">
        <f t="shared" si="4"/>
        <v>7.2013243406530069E-3</v>
      </c>
    </row>
    <row r="7" spans="1:32" x14ac:dyDescent="0.2">
      <c r="A7" s="27"/>
      <c r="B7">
        <v>4</v>
      </c>
      <c r="C7" s="2">
        <v>522.93533585382124</v>
      </c>
      <c r="D7" s="2">
        <v>509.61646357551155</v>
      </c>
      <c r="E7" s="2">
        <v>525.19216192391059</v>
      </c>
      <c r="F7" s="2">
        <v>529.17809152520022</v>
      </c>
      <c r="G7" s="2">
        <v>521.13389941281798</v>
      </c>
      <c r="H7" s="2">
        <v>0</v>
      </c>
      <c r="I7" s="2">
        <v>507.80523647527855</v>
      </c>
      <c r="J7" s="2">
        <v>505.96983264355993</v>
      </c>
      <c r="K7" s="2">
        <v>504.66622772832324</v>
      </c>
      <c r="M7" s="2">
        <f t="shared" si="0"/>
        <v>515.81215614230291</v>
      </c>
      <c r="N7" s="3" cm="1">
        <f t="array" ref="N7">IFERROR(_xlfn.STDEV.P(_xlfn._xlws.FILTER(C7:K7,C7:K7&gt;0,"")),"")</f>
        <v>9.1466783503800002</v>
      </c>
      <c r="O7" s="3">
        <f t="shared" si="1"/>
        <v>3.2338391434429408</v>
      </c>
      <c r="P7" s="3">
        <f t="shared" si="2"/>
        <v>7.0307593664529033</v>
      </c>
      <c r="Q7" s="3"/>
      <c r="R7" s="27"/>
      <c r="S7">
        <v>4</v>
      </c>
      <c r="T7" s="13">
        <v>0.15627481755378539</v>
      </c>
      <c r="U7" s="13">
        <v>0.18855476975665031</v>
      </c>
      <c r="V7" s="13">
        <v>0.1897040013772999</v>
      </c>
      <c r="W7" s="13">
        <v>0.1701898354594501</v>
      </c>
      <c r="X7" s="13">
        <v>0</v>
      </c>
      <c r="Y7" s="13">
        <v>0.1723265698361055</v>
      </c>
      <c r="Z7" s="13">
        <v>0.14852535748904969</v>
      </c>
      <c r="AA7">
        <v>0.18842694062796089</v>
      </c>
      <c r="AB7">
        <v>0.18922800000000001</v>
      </c>
      <c r="AC7">
        <v>0</v>
      </c>
      <c r="AD7" s="3">
        <f t="shared" si="3"/>
        <v>0.17540378651253771</v>
      </c>
      <c r="AE7" s="3" cm="1">
        <f t="array" ref="AE7">IFERROR(_xlfn.STDEV.P(_xlfn._xlws.FILTER(T7:AC7,T7:AC7&gt;0,"")),"")</f>
        <v>1.5260970952807987E-2</v>
      </c>
      <c r="AF7" s="3">
        <f t="shared" si="4"/>
        <v>5.3955680241107272E-3</v>
      </c>
    </row>
    <row r="8" spans="1:32" x14ac:dyDescent="0.2">
      <c r="A8" s="27"/>
      <c r="B8">
        <v>5</v>
      </c>
      <c r="C8" s="2">
        <v>519.77410771282428</v>
      </c>
      <c r="D8" s="2">
        <v>523.21095815316869</v>
      </c>
      <c r="E8" s="2">
        <v>533.76843337851653</v>
      </c>
      <c r="F8" s="2">
        <v>537.22890582332627</v>
      </c>
      <c r="G8" s="2">
        <v>526.82368422505067</v>
      </c>
      <c r="H8" s="2">
        <v>511.9802317092105</v>
      </c>
      <c r="I8" s="2">
        <v>516.63917847103403</v>
      </c>
      <c r="J8" s="2">
        <v>514.64433672478629</v>
      </c>
      <c r="K8" s="2">
        <v>516.03431623657548</v>
      </c>
      <c r="M8" s="2">
        <f t="shared" si="0"/>
        <v>522.23379471494366</v>
      </c>
      <c r="N8" s="3" cm="1">
        <f t="array" ref="N8">IFERROR(_xlfn.STDEV.P(_xlfn._xlws.FILTER(C8:K8,C8:K8&gt;0,"")),"")</f>
        <v>8.2894975837407259</v>
      </c>
      <c r="O8" s="3">
        <f t="shared" si="1"/>
        <v>2.7631658612469088</v>
      </c>
      <c r="P8" s="3">
        <f t="shared" si="2"/>
        <v>6.3718719022903558</v>
      </c>
      <c r="Q8" s="3">
        <v>519.18619624002054</v>
      </c>
      <c r="R8" s="27"/>
      <c r="S8">
        <v>5</v>
      </c>
      <c r="T8" s="13">
        <v>0.16631783521864429</v>
      </c>
      <c r="U8" s="13">
        <v>0.17430012665910699</v>
      </c>
      <c r="V8" s="13">
        <v>0.16618699286660521</v>
      </c>
      <c r="W8" s="13">
        <v>0.15893053174483579</v>
      </c>
      <c r="X8" s="13">
        <v>0.17536199999999999</v>
      </c>
      <c r="Y8" s="13">
        <v>0.15870248157606501</v>
      </c>
      <c r="Z8" s="13">
        <v>0.15586939769354691</v>
      </c>
      <c r="AA8">
        <v>0.17760878597180091</v>
      </c>
      <c r="AB8">
        <v>0.169567</v>
      </c>
      <c r="AC8">
        <v>0.15796299999999999</v>
      </c>
      <c r="AD8" s="3">
        <f t="shared" si="3"/>
        <v>0.16608081517306053</v>
      </c>
      <c r="AE8" s="3" cm="1">
        <f t="array" ref="AE8">IFERROR(_xlfn.STDEV.P(_xlfn._xlws.FILTER(T8:AC8,T8:AC8&gt;0,"")),"")</f>
        <v>7.5799132619223403E-3</v>
      </c>
      <c r="AF8" s="3">
        <f t="shared" si="4"/>
        <v>2.3969790374191043E-3</v>
      </c>
    </row>
    <row r="9" spans="1:32" x14ac:dyDescent="0.2">
      <c r="A9" s="27"/>
      <c r="B9">
        <v>6</v>
      </c>
      <c r="C9" s="2">
        <v>526.72641132080867</v>
      </c>
      <c r="D9" s="2">
        <v>523.17543132953926</v>
      </c>
      <c r="E9" s="2">
        <v>540.4318512734676</v>
      </c>
      <c r="F9" s="2">
        <v>536.87492871298036</v>
      </c>
      <c r="G9" s="2">
        <v>533.73062892695441</v>
      </c>
      <c r="H9" s="2">
        <v>0</v>
      </c>
      <c r="I9" s="2">
        <v>521.08962132910119</v>
      </c>
      <c r="J9" s="2">
        <v>0</v>
      </c>
      <c r="K9" s="2">
        <v>522.58241904743545</v>
      </c>
      <c r="M9" s="2">
        <f t="shared" si="0"/>
        <v>529.23018456289822</v>
      </c>
      <c r="N9" s="3" cm="1">
        <f t="array" ref="N9">IFERROR(_xlfn.STDEV.P(_xlfn._xlws.FILTER(C9:K9,C9:K9&gt;0,"")),"")</f>
        <v>7.1470665607402157</v>
      </c>
      <c r="O9" s="3">
        <f t="shared" si="1"/>
        <v>2.7013372461920455</v>
      </c>
      <c r="P9" s="3">
        <f t="shared" si="2"/>
        <v>5.4937216812154537</v>
      </c>
      <c r="Q9" s="3"/>
      <c r="R9" s="27"/>
      <c r="S9">
        <v>6</v>
      </c>
      <c r="T9" s="13">
        <v>0.1610425473904778</v>
      </c>
      <c r="U9" s="13">
        <v>0.1731648996565984</v>
      </c>
      <c r="V9" s="13">
        <v>0.16122159687064</v>
      </c>
      <c r="W9" s="13">
        <v>0.15767111301552139</v>
      </c>
      <c r="X9" s="13">
        <v>0</v>
      </c>
      <c r="Y9" s="13">
        <v>0.17059133448317029</v>
      </c>
      <c r="Z9" s="13">
        <v>0.1447406336915994</v>
      </c>
      <c r="AA9">
        <v>0</v>
      </c>
      <c r="AB9">
        <v>0.17114199999999999</v>
      </c>
      <c r="AC9">
        <v>0</v>
      </c>
      <c r="AD9" s="3">
        <f t="shared" si="3"/>
        <v>0.16279630358685818</v>
      </c>
      <c r="AE9" s="3" cm="1">
        <f t="array" ref="AE9">IFERROR(_xlfn.STDEV.P(_xlfn._xlws.FILTER(T9:AC9,T9:AC9&gt;0,"")),"")</f>
        <v>9.225361747067078E-3</v>
      </c>
      <c r="AF9" s="3">
        <f t="shared" si="4"/>
        <v>3.4868589910496918E-3</v>
      </c>
    </row>
    <row r="10" spans="1:32" x14ac:dyDescent="0.2">
      <c r="A10" s="27"/>
      <c r="B10">
        <v>7</v>
      </c>
      <c r="C10" s="2">
        <v>537.69533192618519</v>
      </c>
      <c r="D10" s="2">
        <v>529.00347593394099</v>
      </c>
      <c r="E10" s="2">
        <v>545.83226498261502</v>
      </c>
      <c r="F10" s="2">
        <v>542.54558373488658</v>
      </c>
      <c r="G10" s="2">
        <v>542.27059646551857</v>
      </c>
      <c r="H10" s="2">
        <v>0</v>
      </c>
      <c r="I10" s="2">
        <v>526.65919053930065</v>
      </c>
      <c r="J10" s="2">
        <v>0</v>
      </c>
      <c r="K10" s="2">
        <v>526.08973872832246</v>
      </c>
      <c r="M10" s="2">
        <f t="shared" si="0"/>
        <v>535.72802604439562</v>
      </c>
      <c r="N10" s="3" cm="1">
        <f t="array" ref="N10">IFERROR(_xlfn.STDEV.P(_xlfn._xlws.FILTER(C10:K10,C10:K10&gt;0,"")),"")</f>
        <v>7.7053802309568207</v>
      </c>
      <c r="O10" s="3">
        <f t="shared" si="1"/>
        <v>2.9123599783293121</v>
      </c>
      <c r="P10" s="3">
        <f t="shared" si="2"/>
        <v>5.9228795586356222</v>
      </c>
      <c r="Q10" s="3"/>
      <c r="R10" s="27"/>
      <c r="S10">
        <v>7</v>
      </c>
      <c r="T10" s="13">
        <v>0.15184846787040179</v>
      </c>
      <c r="U10" s="13">
        <v>0.16879682042388491</v>
      </c>
      <c r="V10" s="13">
        <v>0.1556270152478369</v>
      </c>
      <c r="W10" s="13">
        <v>0.15710963756578039</v>
      </c>
      <c r="X10" s="13">
        <v>0</v>
      </c>
      <c r="Y10" s="13">
        <v>0.16412199559124699</v>
      </c>
      <c r="Z10" s="13">
        <v>0.1384782920983558</v>
      </c>
      <c r="AA10">
        <v>0</v>
      </c>
      <c r="AB10">
        <v>0.16331999999999999</v>
      </c>
      <c r="AC10">
        <v>0</v>
      </c>
      <c r="AD10" s="3">
        <f t="shared" si="3"/>
        <v>0.15704317554250097</v>
      </c>
      <c r="AE10" s="3" cm="1">
        <f t="array" ref="AE10">IFERROR(_xlfn.STDEV.P(_xlfn._xlws.FILTER(T10:AC10,T10:AC10&gt;0,"")),"")</f>
        <v>9.2682730617062829E-3</v>
      </c>
      <c r="AF10" s="3">
        <f t="shared" si="4"/>
        <v>3.503077943473432E-3</v>
      </c>
    </row>
    <row r="11" spans="1:32" x14ac:dyDescent="0.2">
      <c r="A11" s="27"/>
      <c r="B11">
        <v>8</v>
      </c>
      <c r="C11" s="2">
        <v>540.75856259096918</v>
      </c>
      <c r="D11" s="2">
        <v>540.42242444305839</v>
      </c>
      <c r="E11" s="2">
        <v>551.61455915349438</v>
      </c>
      <c r="F11" s="2">
        <v>546.40991107013508</v>
      </c>
      <c r="G11" s="2">
        <v>547.04945378464254</v>
      </c>
      <c r="H11" s="2">
        <v>0</v>
      </c>
      <c r="I11" s="2">
        <v>530.37358090716702</v>
      </c>
      <c r="J11" s="2">
        <v>0</v>
      </c>
      <c r="K11" s="2">
        <v>530.50355897755628</v>
      </c>
      <c r="M11" s="2">
        <f t="shared" si="0"/>
        <v>541.01886441814611</v>
      </c>
      <c r="N11" s="3" cm="1">
        <f t="array" ref="N11">IFERROR(_xlfn.STDEV.P(_xlfn._xlws.FILTER(C11:K11,C11:K11&gt;0,"")),"")</f>
        <v>7.5783276166696369</v>
      </c>
      <c r="O11" s="3">
        <f t="shared" si="1"/>
        <v>2.8643386039258121</v>
      </c>
      <c r="P11" s="3">
        <f t="shared" si="2"/>
        <v>5.825218273990707</v>
      </c>
      <c r="Q11" s="3"/>
      <c r="R11" s="27"/>
      <c r="S11">
        <v>8</v>
      </c>
      <c r="T11" s="13">
        <v>0.1538532754113478</v>
      </c>
      <c r="U11" s="13">
        <v>0.14802371786770541</v>
      </c>
      <c r="V11" s="13">
        <v>0.15113267166184999</v>
      </c>
      <c r="W11" s="13">
        <v>0.1579491715538206</v>
      </c>
      <c r="X11" s="13">
        <v>0</v>
      </c>
      <c r="Y11" s="13">
        <v>0.1586510681918665</v>
      </c>
      <c r="Z11" s="13">
        <v>0.1376535630692706</v>
      </c>
      <c r="AA11">
        <v>0</v>
      </c>
      <c r="AB11">
        <v>0.16240299999999999</v>
      </c>
      <c r="AC11">
        <v>0</v>
      </c>
      <c r="AD11" s="3">
        <f t="shared" si="3"/>
        <v>0.15280949539369443</v>
      </c>
      <c r="AE11" s="3" cm="1">
        <f t="array" ref="AE11">IFERROR(_xlfn.STDEV.P(_xlfn._xlws.FILTER(T11:AC11,T11:AC11&gt;0,"")),"")</f>
        <v>7.6446315441643219E-3</v>
      </c>
      <c r="AF11" s="3">
        <f t="shared" si="4"/>
        <v>2.8893991329397828E-3</v>
      </c>
    </row>
    <row r="12" spans="1:32" x14ac:dyDescent="0.2">
      <c r="A12" s="27"/>
      <c r="B12">
        <v>9</v>
      </c>
      <c r="C12" s="2">
        <v>545.20811702181516</v>
      </c>
      <c r="D12" s="2">
        <v>541.57599699169339</v>
      </c>
      <c r="E12" s="2">
        <v>555.36697917088964</v>
      </c>
      <c r="F12" s="2">
        <v>553.12137291272074</v>
      </c>
      <c r="G12" s="2">
        <v>551.50549287509602</v>
      </c>
      <c r="H12" s="2">
        <v>0</v>
      </c>
      <c r="I12" s="2">
        <v>532.82038455687257</v>
      </c>
      <c r="J12" s="2">
        <v>0</v>
      </c>
      <c r="K12" s="2">
        <v>532.60817065294702</v>
      </c>
      <c r="M12" s="2">
        <f t="shared" si="0"/>
        <v>544.60093059743349</v>
      </c>
      <c r="N12" s="3" cm="1">
        <f t="array" ref="N12">IFERROR(_xlfn.STDEV.P(_xlfn._xlws.FILTER(C12:K12,C12:K12&gt;0,"")),"")</f>
        <v>8.687471884050856</v>
      </c>
      <c r="O12" s="3">
        <f t="shared" si="1"/>
        <v>3.28355573243776</v>
      </c>
      <c r="P12" s="3">
        <f t="shared" si="2"/>
        <v>6.6777820296970702</v>
      </c>
      <c r="Q12" s="3"/>
      <c r="R12" s="27"/>
      <c r="S12">
        <v>9</v>
      </c>
      <c r="T12" s="13">
        <v>0.1548697697446311</v>
      </c>
      <c r="U12" s="13">
        <v>0.1535270909331129</v>
      </c>
      <c r="V12" s="13">
        <v>0.15313555500996801</v>
      </c>
      <c r="W12" s="13">
        <v>0.15231092455550049</v>
      </c>
      <c r="X12" s="13">
        <v>0</v>
      </c>
      <c r="Y12" s="13">
        <v>0.15062255494443599</v>
      </c>
      <c r="Z12" s="13">
        <v>0.13701821862978911</v>
      </c>
      <c r="AA12">
        <v>0</v>
      </c>
      <c r="AB12">
        <v>0.160078</v>
      </c>
      <c r="AC12">
        <v>0</v>
      </c>
      <c r="AD12" s="3">
        <f t="shared" si="3"/>
        <v>0.15165173054534822</v>
      </c>
      <c r="AE12" s="3" cm="1">
        <f t="array" ref="AE12">IFERROR(_xlfn.STDEV.P(_xlfn._xlws.FILTER(T12:AC12,T12:AC12&gt;0,"")),"")</f>
        <v>6.5760378320477621E-3</v>
      </c>
      <c r="AF12" s="3">
        <f t="shared" si="4"/>
        <v>2.4855086736786736E-3</v>
      </c>
    </row>
    <row r="13" spans="1:32" x14ac:dyDescent="0.2">
      <c r="A13" s="27"/>
      <c r="B13">
        <v>10</v>
      </c>
      <c r="C13" s="2">
        <v>548.96477612395188</v>
      </c>
      <c r="D13" s="2">
        <v>544.71144704271853</v>
      </c>
      <c r="E13" s="2">
        <v>559.14472819222715</v>
      </c>
      <c r="F13" s="2">
        <v>553.65255654143118</v>
      </c>
      <c r="G13" s="2">
        <v>557.14349498500758</v>
      </c>
      <c r="H13" s="2">
        <v>541.21844867648463</v>
      </c>
      <c r="I13" s="2">
        <v>534.29081409710011</v>
      </c>
      <c r="J13" s="2">
        <v>540.94013083054278</v>
      </c>
      <c r="K13" s="2">
        <v>534.81549124893127</v>
      </c>
      <c r="M13" s="2">
        <f t="shared" si="0"/>
        <v>546.09798752648828</v>
      </c>
      <c r="N13" s="3" cm="1">
        <f t="array" ref="N13">IFERROR(_xlfn.STDEV.P(_xlfn._xlws.FILTER(C13:K13,C13:K13&gt;0,"")),"")</f>
        <v>8.6701955195293898</v>
      </c>
      <c r="O13" s="3">
        <f t="shared" si="1"/>
        <v>2.8900651731764633</v>
      </c>
      <c r="P13" s="3">
        <f t="shared" si="2"/>
        <v>6.664502240354472</v>
      </c>
      <c r="Q13" s="3"/>
      <c r="R13" s="27"/>
      <c r="S13">
        <v>10</v>
      </c>
      <c r="T13" s="13">
        <v>0.15272379126667271</v>
      </c>
      <c r="U13" s="13">
        <v>0.14960696987029959</v>
      </c>
      <c r="V13" s="13">
        <v>0.1561973363208396</v>
      </c>
      <c r="W13" s="13">
        <v>0.14875663608972101</v>
      </c>
      <c r="X13" s="13">
        <v>0.14318700000000001</v>
      </c>
      <c r="Y13" s="13">
        <v>0.15276026742466151</v>
      </c>
      <c r="Z13" s="13">
        <v>0.1326152617130168</v>
      </c>
      <c r="AA13">
        <v>0.1496013565332088</v>
      </c>
      <c r="AB13">
        <v>0.171236</v>
      </c>
      <c r="AC13">
        <v>0</v>
      </c>
      <c r="AD13" s="3">
        <f t="shared" si="3"/>
        <v>0.15074273546871331</v>
      </c>
      <c r="AE13" s="3" cm="1">
        <f t="array" ref="AE13">IFERROR(_xlfn.STDEV.P(_xlfn._xlws.FILTER(T13:AC13,T13:AC13&gt;0,"")),"")</f>
        <v>9.7179863153160819E-3</v>
      </c>
      <c r="AF13" s="3">
        <f t="shared" si="4"/>
        <v>3.2393287717720274E-3</v>
      </c>
    </row>
    <row r="14" spans="1:32" x14ac:dyDescent="0.2">
      <c r="A14" s="27"/>
      <c r="B14">
        <v>20</v>
      </c>
      <c r="C14" s="2">
        <v>582.9928078425387</v>
      </c>
      <c r="D14" s="2">
        <v>569.81009317335327</v>
      </c>
      <c r="E14" s="2">
        <v>589.33579402748012</v>
      </c>
      <c r="F14" s="2">
        <v>573.633919778365</v>
      </c>
      <c r="G14" s="2">
        <v>584.10865930521015</v>
      </c>
      <c r="H14" s="2">
        <v>554.41280107605735</v>
      </c>
      <c r="I14" s="2">
        <v>560.65865997045307</v>
      </c>
      <c r="J14" s="2">
        <v>568.15700078379007</v>
      </c>
      <c r="K14" s="2">
        <v>548.16240280506588</v>
      </c>
      <c r="M14" s="2">
        <f t="shared" si="0"/>
        <v>570.14134875136813</v>
      </c>
      <c r="N14" s="3" cm="1">
        <f t="array" ref="N14">IFERROR(_xlfn.STDEV.P(_xlfn._xlws.FILTER(C14:K14,C14:K14&gt;0,"")),"")</f>
        <v>13.187959901326087</v>
      </c>
      <c r="O14" s="3">
        <f t="shared" si="1"/>
        <v>4.3959866337753626</v>
      </c>
      <c r="P14" s="3">
        <f t="shared" si="2"/>
        <v>10.137163355788232</v>
      </c>
      <c r="Q14" s="3"/>
      <c r="R14" s="27"/>
      <c r="S14">
        <v>20</v>
      </c>
      <c r="T14" s="13">
        <v>0.13258249298915209</v>
      </c>
      <c r="U14" s="13">
        <v>0.1379231422348649</v>
      </c>
      <c r="V14" s="13">
        <v>0.14853527479886439</v>
      </c>
      <c r="W14" s="13">
        <v>0.13066952128552939</v>
      </c>
      <c r="X14" s="13">
        <v>0.13858200000000001</v>
      </c>
      <c r="Y14" s="13">
        <v>0.1545184103968911</v>
      </c>
      <c r="Z14" s="13">
        <v>0.1205238400708505</v>
      </c>
      <c r="AA14">
        <v>0.13038090998171251</v>
      </c>
      <c r="AB14">
        <v>0.14313400000000001</v>
      </c>
      <c r="AC14">
        <v>0</v>
      </c>
      <c r="AD14" s="3">
        <f t="shared" si="3"/>
        <v>0.13742773241754053</v>
      </c>
      <c r="AE14" s="3" cm="1">
        <f t="array" ref="AE14">IFERROR(_xlfn.STDEV.P(_xlfn._xlws.FILTER(T14:AC14,T14:AC14&gt;0,"")),"")</f>
        <v>9.7419885692024144E-3</v>
      </c>
      <c r="AF14" s="3">
        <f t="shared" si="4"/>
        <v>3.2473295230674715E-3</v>
      </c>
    </row>
    <row r="15" spans="1:32" x14ac:dyDescent="0.2">
      <c r="A15" s="27"/>
      <c r="B15">
        <v>30</v>
      </c>
      <c r="C15" s="2">
        <v>596.25328670558736</v>
      </c>
      <c r="D15" s="2"/>
      <c r="E15" s="2">
        <v>594.92860779996306</v>
      </c>
      <c r="F15" s="2">
        <v>587.03485730786247</v>
      </c>
      <c r="G15" s="2">
        <v>596.6401578378136</v>
      </c>
      <c r="H15" s="2">
        <v>565.42078663829466</v>
      </c>
      <c r="I15" s="2">
        <v>570.03980678673986</v>
      </c>
      <c r="J15" s="2">
        <v>576.97129626753679</v>
      </c>
      <c r="K15" s="2">
        <v>561.0413710321078</v>
      </c>
      <c r="M15" s="2">
        <f t="shared" si="0"/>
        <v>581.04127129698827</v>
      </c>
      <c r="N15" s="3" cm="1">
        <f t="array" ref="N15">IFERROR(_xlfn.STDEV.P(_xlfn._xlws.FILTER(C15:K15,C15:K15&gt;0,"")),"")</f>
        <v>13.624905193293378</v>
      </c>
      <c r="O15" s="3">
        <f t="shared" si="1"/>
        <v>4.8171314276007777</v>
      </c>
      <c r="P15" s="3">
        <f t="shared" si="2"/>
        <v>11.390705796814572</v>
      </c>
      <c r="Q15" s="3"/>
      <c r="R15" s="27"/>
      <c r="S15">
        <v>30</v>
      </c>
      <c r="T15" s="13">
        <v>0.13384580681503919</v>
      </c>
      <c r="U15" s="13"/>
      <c r="V15" s="13">
        <v>0.13730050304062899</v>
      </c>
      <c r="W15" s="13">
        <v>0.14212624450148181</v>
      </c>
      <c r="X15" s="13">
        <v>0.13887099999999999</v>
      </c>
      <c r="Y15" s="13">
        <v>0.14955012935124981</v>
      </c>
      <c r="Z15" s="13">
        <v>0.1225627325299587</v>
      </c>
      <c r="AA15">
        <v>0.12856666840986139</v>
      </c>
      <c r="AB15">
        <v>0.140597</v>
      </c>
      <c r="AC15">
        <v>0</v>
      </c>
      <c r="AD15" s="3">
        <f t="shared" si="3"/>
        <v>0.13667751058102751</v>
      </c>
      <c r="AE15" s="3" cm="1">
        <f t="array" ref="AE15">IFERROR(_xlfn.STDEV.P(_xlfn._xlws.FILTER(T15:AC15,T15:AC15&gt;0,"")),"")</f>
        <v>7.81813752161843E-3</v>
      </c>
      <c r="AF15" s="3">
        <f t="shared" si="4"/>
        <v>2.76412902889269E-3</v>
      </c>
    </row>
    <row r="16" spans="1:32" x14ac:dyDescent="0.2">
      <c r="A16" s="27"/>
      <c r="B16">
        <v>60</v>
      </c>
      <c r="C16" s="2">
        <v>615.53996602085715</v>
      </c>
      <c r="D16" s="2" cm="1">
        <f t="array" ref="D16:D17">'Peak positions'!D32:D33</f>
        <v>605.56507248638536</v>
      </c>
      <c r="E16" s="2">
        <v>607.4717509772014</v>
      </c>
      <c r="F16" s="2">
        <v>601.84194748871573</v>
      </c>
      <c r="G16" s="2">
        <v>613.22708436808671</v>
      </c>
      <c r="H16" s="2">
        <v>584.81501659155072</v>
      </c>
      <c r="I16" s="2">
        <v>588.42122348559269</v>
      </c>
      <c r="J16" s="2">
        <v>601.90340117111555</v>
      </c>
      <c r="K16" s="2">
        <v>571.195916676715</v>
      </c>
      <c r="M16" s="2">
        <f t="shared" si="0"/>
        <v>598.88681991846886</v>
      </c>
      <c r="N16" s="3" cm="1">
        <f t="array" ref="N16">IFERROR(_xlfn.STDEV.P(_xlfn._xlws.FILTER(C16:K16,C16:K16&gt;0,"")),"")</f>
        <v>13.717116556244042</v>
      </c>
      <c r="O16" s="3">
        <f t="shared" si="1"/>
        <v>4.5723721854146806</v>
      </c>
      <c r="P16" s="3">
        <f t="shared" si="2"/>
        <v>10.543909167258768</v>
      </c>
      <c r="Q16" s="3">
        <v>586.0454035821449</v>
      </c>
      <c r="R16" s="27"/>
      <c r="S16">
        <v>60</v>
      </c>
      <c r="T16" s="13">
        <v>0.12514799751235611</v>
      </c>
      <c r="U16" s="13" cm="1">
        <f t="array" ref="U16:U17">'Peak positions'!E32:E33</f>
        <v>0.12427015431577169</v>
      </c>
      <c r="V16" s="13">
        <v>0.1421344986400839</v>
      </c>
      <c r="W16" s="13">
        <v>0.1470279231361111</v>
      </c>
      <c r="X16" s="13">
        <v>0.13111</v>
      </c>
      <c r="Y16" s="13">
        <v>0.14923838163070319</v>
      </c>
      <c r="Z16" s="13">
        <v>0.1225985758699558</v>
      </c>
      <c r="AA16">
        <v>0.1220210527873916</v>
      </c>
      <c r="AB16">
        <v>0.12976499999999999</v>
      </c>
      <c r="AC16">
        <v>0.127723</v>
      </c>
      <c r="AD16" s="3">
        <f t="shared" si="3"/>
        <v>0.13210365838923735</v>
      </c>
      <c r="AE16" s="3" cm="1">
        <f t="array" ref="AE16">IFERROR(_xlfn.STDEV.P(_xlfn._xlws.FILTER(T16:AC16,T16:AC16&gt;0,"")),"")</f>
        <v>9.7177546616364057E-3</v>
      </c>
      <c r="AF16" s="3">
        <f t="shared" si="4"/>
        <v>3.0730238473489933E-3</v>
      </c>
    </row>
    <row r="17" spans="1:32" x14ac:dyDescent="0.2">
      <c r="A17" s="27"/>
      <c r="B17">
        <v>120</v>
      </c>
      <c r="C17" s="2"/>
      <c r="D17" s="2">
        <v>616.26190293131583</v>
      </c>
      <c r="E17" s="2">
        <v>623.70419295402462</v>
      </c>
      <c r="F17" s="2">
        <v>611.93340894989058</v>
      </c>
      <c r="G17" s="2">
        <v>617.90123587622929</v>
      </c>
      <c r="H17" s="2">
        <v>590.75642304190183</v>
      </c>
      <c r="I17" s="2">
        <v>596.60612418226731</v>
      </c>
      <c r="J17" s="2">
        <v>612.71885507017248</v>
      </c>
      <c r="K17" s="2">
        <v>592.49383510037092</v>
      </c>
      <c r="M17" s="2">
        <f t="shared" si="0"/>
        <v>607.79699726327158</v>
      </c>
      <c r="N17" s="3" cm="1">
        <f t="array" ref="N17">IFERROR(_xlfn.STDEV.P(_xlfn._xlws.FILTER(C17:K17,C17:K17&gt;0,"")),"")</f>
        <v>11.821206097867758</v>
      </c>
      <c r="O17" s="3">
        <f t="shared" si="1"/>
        <v>4.1794274968030285</v>
      </c>
      <c r="P17" s="3">
        <f t="shared" si="2"/>
        <v>9.8827756167141683</v>
      </c>
      <c r="Q17" s="3">
        <v>597.33333333333326</v>
      </c>
      <c r="R17" s="27"/>
      <c r="S17">
        <v>120</v>
      </c>
      <c r="T17" s="13"/>
      <c r="U17" s="13">
        <v>0.12457248811985901</v>
      </c>
      <c r="V17" s="13">
        <v>0.13684239125377551</v>
      </c>
      <c r="W17" s="13">
        <v>0.1358362534419649</v>
      </c>
      <c r="X17" s="13">
        <v>0.137547</v>
      </c>
      <c r="Y17" s="13">
        <v>0.14854812534247919</v>
      </c>
      <c r="Z17" s="13">
        <v>0.13139205846425181</v>
      </c>
      <c r="AA17">
        <v>0.12099592204486261</v>
      </c>
      <c r="AB17">
        <v>0.126524</v>
      </c>
      <c r="AC17">
        <v>0.11702799999999999</v>
      </c>
      <c r="AD17" s="3">
        <f t="shared" si="3"/>
        <v>0.13103180429635478</v>
      </c>
      <c r="AE17" s="3" cm="1">
        <f t="array" ref="AE17">IFERROR(_xlfn.STDEV.P(_xlfn._xlws.FILTER(T17:AC17,T17:AC17&gt;0,"")),"")</f>
        <v>9.2202268342443834E-3</v>
      </c>
      <c r="AF17" s="3">
        <f t="shared" si="4"/>
        <v>3.0734089447481279E-3</v>
      </c>
    </row>
    <row r="18" spans="1:32" x14ac:dyDescent="0.2">
      <c r="A18" s="27" t="s">
        <v>45</v>
      </c>
      <c r="B18" s="1" t="s">
        <v>41</v>
      </c>
      <c r="C18" t="str">
        <f>'Peak positions'!H6</f>
        <v>UP015</v>
      </c>
      <c r="D18" t="str">
        <f>'Peak positions'!H21</f>
        <v>UP016</v>
      </c>
      <c r="E18" t="str">
        <f>'Peak positions'!H36</f>
        <v>UP017</v>
      </c>
      <c r="M18" s="1" t="s">
        <v>43</v>
      </c>
      <c r="N18" s="1" t="s">
        <v>44</v>
      </c>
      <c r="O18" s="1" t="s">
        <v>53</v>
      </c>
      <c r="P18" s="1" t="s">
        <v>77</v>
      </c>
      <c r="Q18" s="1"/>
      <c r="R18" s="27" t="s">
        <v>45</v>
      </c>
      <c r="S18" s="1" t="s">
        <v>41</v>
      </c>
      <c r="T18" s="13" t="str">
        <f>'Peak positions'!H6</f>
        <v>UP015</v>
      </c>
      <c r="U18" s="13" t="str">
        <f>'Peak positions'!H21</f>
        <v>UP016</v>
      </c>
      <c r="V18" s="13" t="str">
        <f>'Peak positions'!H36</f>
        <v>UP017</v>
      </c>
      <c r="W18" s="13"/>
      <c r="X18" s="13"/>
      <c r="Y18" s="13"/>
      <c r="Z18" s="13"/>
      <c r="AA18" s="13"/>
      <c r="AB18" s="13"/>
      <c r="AC18" s="13"/>
      <c r="AD18" s="1" t="s">
        <v>43</v>
      </c>
      <c r="AE18" s="1" t="s">
        <v>44</v>
      </c>
      <c r="AF18" s="1" t="s">
        <v>53</v>
      </c>
    </row>
    <row r="19" spans="1:32" x14ac:dyDescent="0.2">
      <c r="A19" s="27"/>
      <c r="B19">
        <v>1</v>
      </c>
      <c r="C19" s="2" cm="1">
        <f t="array" ref="C19:C32">'Peak positions'!K6:K19</f>
        <v>0</v>
      </c>
      <c r="D19" s="2" cm="1">
        <f t="array" ref="D19:D32">'Peak positions'!K21:K34</f>
        <v>0</v>
      </c>
      <c r="E19" s="2" cm="1">
        <f t="array" ref="E19:E32">'Peak positions'!K36:K49</f>
        <v>468.0260176676245</v>
      </c>
      <c r="F19" s="2"/>
      <c r="G19" s="2"/>
      <c r="H19" s="2"/>
      <c r="I19" s="2"/>
      <c r="J19" s="2"/>
      <c r="K19" s="2"/>
      <c r="L19" s="2"/>
      <c r="M19" s="2">
        <f t="shared" ref="M19:M32" si="5">IFERROR(AVERAGEIF(C19:L19,"&gt;0",C19:L19), "")</f>
        <v>468.0260176676245</v>
      </c>
      <c r="N19" s="3" cm="1">
        <f t="array" ref="N19">IFERROR(_xlfn.STDEV.P(_xlfn._xlws.FILTER(C19:L19,C19:L19&gt;0,"")),"")</f>
        <v>0</v>
      </c>
      <c r="O19" s="3">
        <f t="shared" ref="O19:O32" si="6">IFERROR(N19/SQRT(COUNTIF(C19:L19,"&gt;0")),"")</f>
        <v>0</v>
      </c>
      <c r="P19" s="3" t="str">
        <f>IFERROR(_xlfn.CONFIDENCE.T(0.05,N19,COUNT(C19:L19)),"")</f>
        <v/>
      </c>
      <c r="Q19" s="3"/>
      <c r="R19" s="27"/>
      <c r="S19">
        <v>1</v>
      </c>
      <c r="T19" s="13" cm="1">
        <f t="array" ref="T19:T32">'Peak positions'!L6:L19</f>
        <v>0</v>
      </c>
      <c r="U19" s="13" cm="1">
        <f t="array" ref="U19:U32">'Peak positions'!L21:L34</f>
        <v>0</v>
      </c>
      <c r="V19" cm="1">
        <f t="array" ref="V19:V32">'Peak positions'!L36:L49</f>
        <v>0.13187199999999999</v>
      </c>
      <c r="W19" s="13"/>
      <c r="X19" s="13"/>
      <c r="Y19" s="13"/>
      <c r="Z19" s="13"/>
      <c r="AA19" s="13"/>
      <c r="AB19" s="13"/>
      <c r="AC19" s="13"/>
      <c r="AD19" s="3">
        <f>IFERROR(AVERAGEIF(T19:AC19,"&gt;0",T19:AC19), "")</f>
        <v>0.13187199999999999</v>
      </c>
      <c r="AE19" s="3" cm="1">
        <f t="array" ref="AE19">IFERROR(_xlfn.STDEV.P(_xlfn._xlws.FILTER(T19:AC19,T19:AC19&gt;0,"")),"")</f>
        <v>0</v>
      </c>
      <c r="AF19" s="3" t="str">
        <f>IF(AE19=0,"",IFERROR(AE19/SQRT(COUNTIF(T19:AC19,"&gt;0")),""))</f>
        <v/>
      </c>
    </row>
    <row r="20" spans="1:32" x14ac:dyDescent="0.2">
      <c r="A20" s="27"/>
      <c r="B20">
        <v>2</v>
      </c>
      <c r="C20" s="2">
        <v>487.42957404558598</v>
      </c>
      <c r="D20" s="2">
        <v>490.30244480254362</v>
      </c>
      <c r="E20" s="2">
        <v>496.95485019884313</v>
      </c>
      <c r="F20" s="2"/>
      <c r="G20" s="2"/>
      <c r="H20" s="2"/>
      <c r="I20" s="2"/>
      <c r="J20" s="2"/>
      <c r="K20" s="2"/>
      <c r="L20" s="2"/>
      <c r="M20" s="2">
        <f t="shared" si="5"/>
        <v>491.56228968232426</v>
      </c>
      <c r="N20" s="3" cm="1">
        <f t="array" ref="N20">IFERROR(_xlfn.STDEV.P(_xlfn._xlws.FILTER(C20:L20,C20:L20&gt;0,"")),"")</f>
        <v>3.9894133478315195</v>
      </c>
      <c r="O20" s="3">
        <f t="shared" si="6"/>
        <v>2.3032888702792138</v>
      </c>
      <c r="P20" s="3">
        <f t="shared" ref="P20:P32" si="7">IFERROR(_xlfn.CONFIDENCE.T(0.05,N20,COUNT(C20:L20)),"")</f>
        <v>9.9102521451084176</v>
      </c>
      <c r="Q20" s="3"/>
      <c r="R20" s="27"/>
      <c r="S20">
        <v>2</v>
      </c>
      <c r="T20" s="13">
        <v>0.21002180325538641</v>
      </c>
      <c r="U20" s="13">
        <v>0.19267200000000001</v>
      </c>
      <c r="V20" s="13">
        <v>0.17694599999999999</v>
      </c>
      <c r="W20" s="13"/>
      <c r="X20" s="13"/>
      <c r="Y20" s="13"/>
      <c r="Z20" s="13"/>
      <c r="AA20" s="13"/>
      <c r="AB20" s="13"/>
      <c r="AC20" s="13"/>
      <c r="AD20" s="3">
        <f t="shared" ref="AD20:AD32" si="8">IFERROR(AVERAGEIF(T20:AC20,"&gt;0",T20:AC20), "")</f>
        <v>0.19321326775179548</v>
      </c>
      <c r="AE20" s="3" cm="1">
        <f t="array" ref="AE20">IFERROR(_xlfn.STDEV.P(_xlfn._xlws.FILTER(T20:AC20,T20:AC20&gt;0,"")),"")</f>
        <v>1.3508563168884345E-2</v>
      </c>
      <c r="AF20" s="3">
        <f t="shared" ref="AF20:AF32" si="9">IF(AE20=0,"",IFERROR(AE20/SQRT(COUNTIF(T20:AC20,"&gt;0")),""))</f>
        <v>7.7991725819204416E-3</v>
      </c>
    </row>
    <row r="21" spans="1:32" x14ac:dyDescent="0.2">
      <c r="A21" s="27"/>
      <c r="B21">
        <v>3</v>
      </c>
      <c r="C21" s="2">
        <v>506.01769413078409</v>
      </c>
      <c r="D21" s="2">
        <v>503.20651518697156</v>
      </c>
      <c r="E21" s="2">
        <v>509.31132020062341</v>
      </c>
      <c r="F21" s="2"/>
      <c r="G21" s="2"/>
      <c r="H21" s="2" t="s">
        <v>89</v>
      </c>
      <c r="I21" s="2"/>
      <c r="J21" s="2"/>
      <c r="K21" s="2"/>
      <c r="L21" s="2"/>
      <c r="M21" s="2">
        <f t="shared" si="5"/>
        <v>506.17850983945965</v>
      </c>
      <c r="N21" s="3" cm="1">
        <f t="array" ref="N21">IFERROR(_xlfn.STDEV.P(_xlfn._xlws.FILTER(C21:L21,C21:L21&gt;0,"")),"")</f>
        <v>2.4948690457009071</v>
      </c>
      <c r="O21" s="3">
        <f t="shared" si="6"/>
        <v>1.4404133151282834</v>
      </c>
      <c r="P21" s="3">
        <f t="shared" si="7"/>
        <v>6.1975982823041829</v>
      </c>
      <c r="Q21" s="3"/>
      <c r="R21" s="27"/>
      <c r="S21">
        <v>3</v>
      </c>
      <c r="T21" s="13">
        <v>0.17934410003349111</v>
      </c>
      <c r="U21" s="13">
        <v>0.19087699999999999</v>
      </c>
      <c r="V21" s="13">
        <v>0.16893</v>
      </c>
      <c r="W21" s="13"/>
      <c r="X21" s="13"/>
      <c r="Y21" s="13"/>
      <c r="Z21" s="13"/>
      <c r="AA21" s="13"/>
      <c r="AB21" s="13"/>
      <c r="AC21" s="13"/>
      <c r="AD21" s="3">
        <f t="shared" si="8"/>
        <v>0.17971703334449704</v>
      </c>
      <c r="AE21" s="3" cm="1">
        <f t="array" ref="AE21">IFERROR(_xlfn.STDEV.P(_xlfn._xlws.FILTER(T21:AC21,T21:AC21&gt;0,"")),"")</f>
        <v>8.9637050260422766E-3</v>
      </c>
      <c r="AF21" s="3">
        <f t="shared" si="9"/>
        <v>5.1751975097219099E-3</v>
      </c>
    </row>
    <row r="22" spans="1:32" x14ac:dyDescent="0.2">
      <c r="A22" s="27"/>
      <c r="B22">
        <v>4</v>
      </c>
      <c r="C22" s="2">
        <v>518.64974702103927</v>
      </c>
      <c r="D22" s="2">
        <v>515.35216388747324</v>
      </c>
      <c r="E22" s="2">
        <v>518.26806908891615</v>
      </c>
      <c r="F22" s="2"/>
      <c r="G22" s="2"/>
      <c r="H22" s="2"/>
      <c r="I22" s="2"/>
      <c r="J22" s="2"/>
      <c r="K22" s="2"/>
      <c r="L22" s="2"/>
      <c r="M22" s="2">
        <f t="shared" si="5"/>
        <v>517.42332666580944</v>
      </c>
      <c r="N22" s="3" cm="1">
        <f t="array" ref="N22">IFERROR(_xlfn.STDEV.P(_xlfn._xlws.FILTER(C22:L22,C22:L22&gt;0,"")),"")</f>
        <v>1.4727991380908669</v>
      </c>
      <c r="O22" s="3">
        <f t="shared" si="6"/>
        <v>0.85032097883901092</v>
      </c>
      <c r="P22" s="3">
        <f t="shared" si="7"/>
        <v>3.6586358807649062</v>
      </c>
      <c r="Q22" s="3"/>
      <c r="R22" s="27"/>
      <c r="S22">
        <v>4</v>
      </c>
      <c r="T22" s="13">
        <v>0.15693262052405749</v>
      </c>
      <c r="U22" s="13">
        <v>0.17660500000000001</v>
      </c>
      <c r="V22" s="13">
        <v>0.16761300000000001</v>
      </c>
      <c r="W22" s="13"/>
      <c r="X22" s="13"/>
      <c r="Y22" s="13"/>
      <c r="Z22" s="13"/>
      <c r="AA22" s="13"/>
      <c r="AB22" s="13"/>
      <c r="AC22" s="13"/>
      <c r="AD22" s="3">
        <f t="shared" si="8"/>
        <v>0.16705020684135249</v>
      </c>
      <c r="AE22" s="3" cm="1">
        <f t="array" ref="AE22">IFERROR(_xlfn.STDEV.P(_xlfn._xlws.FILTER(T22:AC22,T22:AC22&gt;0,"")),"")</f>
        <v>8.0410687791253425E-3</v>
      </c>
      <c r="AF22" s="3">
        <f t="shared" si="9"/>
        <v>4.642513224200312E-3</v>
      </c>
    </row>
    <row r="23" spans="1:32" x14ac:dyDescent="0.2">
      <c r="A23" s="27"/>
      <c r="B23">
        <v>5</v>
      </c>
      <c r="C23" s="2">
        <v>523.91782218131755</v>
      </c>
      <c r="D23" s="2">
        <v>520.96856297797797</v>
      </c>
      <c r="E23" s="2">
        <v>521.98930022923605</v>
      </c>
      <c r="F23" s="2"/>
      <c r="G23" s="2"/>
      <c r="H23" s="2"/>
      <c r="I23" s="2"/>
      <c r="J23" s="2"/>
      <c r="K23" s="2"/>
      <c r="L23" s="2"/>
      <c r="M23" s="2">
        <f t="shared" si="5"/>
        <v>522.29189512951052</v>
      </c>
      <c r="N23" s="3" cm="1">
        <f t="array" ref="N23">IFERROR(_xlfn.STDEV.P(_xlfn._xlws.FILTER(C23:L23,C23:L23&gt;0,"")),"")</f>
        <v>1.2228941675045284</v>
      </c>
      <c r="O23" s="3">
        <f t="shared" si="6"/>
        <v>0.70603827679916276</v>
      </c>
      <c r="P23" s="3">
        <f t="shared" si="7"/>
        <v>3.0378375189775251</v>
      </c>
      <c r="Q23" s="3"/>
      <c r="R23" s="27"/>
      <c r="S23">
        <v>5</v>
      </c>
      <c r="T23" s="13">
        <v>0.16275776140504919</v>
      </c>
      <c r="U23" s="13">
        <v>0.173648</v>
      </c>
      <c r="V23" s="13">
        <v>0.17042399999999999</v>
      </c>
      <c r="W23" s="13"/>
      <c r="X23" s="13"/>
      <c r="Y23" s="13"/>
      <c r="Z23" s="13"/>
      <c r="AA23" s="13"/>
      <c r="AB23" s="13"/>
      <c r="AC23" s="13"/>
      <c r="AD23" s="3">
        <f t="shared" si="8"/>
        <v>0.16894325380168307</v>
      </c>
      <c r="AE23" s="5" cm="1">
        <f t="array" ref="AE23">IFERROR(_xlfn.STDEV.P(_xlfn._xlws.FILTER(T23:AC23,T23:AC23&gt;0,"")),"")</f>
        <v>4.567550849314584E-3</v>
      </c>
      <c r="AF23" s="5">
        <f t="shared" si="9"/>
        <v>2.6370767123890791E-3</v>
      </c>
    </row>
    <row r="24" spans="1:32" x14ac:dyDescent="0.2">
      <c r="A24" s="27"/>
      <c r="B24">
        <v>6</v>
      </c>
      <c r="C24" s="2">
        <v>530.23680694665643</v>
      </c>
      <c r="D24" s="2">
        <v>529.26419008480002</v>
      </c>
      <c r="E24" s="2">
        <v>526.7407211849096</v>
      </c>
      <c r="F24" s="2"/>
      <c r="G24" s="2"/>
      <c r="H24" s="2"/>
      <c r="I24" s="2"/>
      <c r="J24" s="2"/>
      <c r="K24" s="2"/>
      <c r="L24" s="2"/>
      <c r="M24" s="2">
        <f t="shared" si="5"/>
        <v>528.74723940545528</v>
      </c>
      <c r="N24" s="3" cm="1">
        <f t="array" ref="N24">IFERROR(_xlfn.STDEV.P(_xlfn._xlws.FILTER(C24:L24,C24:L24&gt;0,"")),"")</f>
        <v>1.4733368967592824</v>
      </c>
      <c r="O24" s="3">
        <f t="shared" si="6"/>
        <v>0.85063145395097961</v>
      </c>
      <c r="P24" s="3">
        <f t="shared" si="7"/>
        <v>3.6599717473529374</v>
      </c>
      <c r="Q24" s="3"/>
      <c r="R24" s="27"/>
      <c r="S24">
        <v>6</v>
      </c>
      <c r="T24" s="13">
        <v>0.15531141481505209</v>
      </c>
      <c r="U24" s="13">
        <v>0.16519800000000001</v>
      </c>
      <c r="V24" s="13">
        <v>0.16497300000000001</v>
      </c>
      <c r="W24" s="13"/>
      <c r="X24" s="13"/>
      <c r="Y24" s="13"/>
      <c r="Z24" s="13"/>
      <c r="AA24" s="13"/>
      <c r="AB24" s="13"/>
      <c r="AC24" s="13"/>
      <c r="AD24" s="3">
        <f t="shared" si="8"/>
        <v>0.1618274716050174</v>
      </c>
      <c r="AE24" s="5" cm="1">
        <f t="array" ref="AE24">IFERROR(_xlfn.STDEV.P(_xlfn._xlws.FILTER(T24:AC24,T24:AC24&gt;0,"")),"")</f>
        <v>4.6084634689911898E-3</v>
      </c>
      <c r="AF24" s="5">
        <f t="shared" si="9"/>
        <v>2.6606976243726201E-3</v>
      </c>
    </row>
    <row r="25" spans="1:32" x14ac:dyDescent="0.2">
      <c r="A25" s="27"/>
      <c r="B25">
        <v>7</v>
      </c>
      <c r="C25" s="2">
        <v>533.09209236410413</v>
      </c>
      <c r="D25" s="2">
        <v>533.05790830088881</v>
      </c>
      <c r="E25" s="2">
        <v>530.44126545276515</v>
      </c>
      <c r="F25" s="2"/>
      <c r="G25" s="2"/>
      <c r="H25" s="2"/>
      <c r="I25" s="2"/>
      <c r="J25" s="2"/>
      <c r="K25" s="2"/>
      <c r="L25" s="2"/>
      <c r="M25" s="2">
        <f t="shared" si="5"/>
        <v>532.19708870591933</v>
      </c>
      <c r="N25" s="3" cm="1">
        <f t="array" ref="N25">IFERROR(_xlfn.STDEV.P(_xlfn._xlws.FILTER(C25:L25,C25:L25&gt;0,"")),"")</f>
        <v>1.2416329596630031</v>
      </c>
      <c r="O25" s="3">
        <f t="shared" si="6"/>
        <v>0.71685712349614661</v>
      </c>
      <c r="P25" s="3">
        <f t="shared" si="7"/>
        <v>3.0843872592510437</v>
      </c>
      <c r="Q25" s="3"/>
      <c r="R25" s="27"/>
      <c r="S25">
        <v>7</v>
      </c>
      <c r="T25" s="13">
        <v>0.15736629939863439</v>
      </c>
      <c r="U25" s="13">
        <v>0.163354</v>
      </c>
      <c r="V25" s="13">
        <v>0.16453100000000001</v>
      </c>
      <c r="W25" s="13"/>
      <c r="X25" s="13"/>
      <c r="Y25" s="13"/>
      <c r="Z25" s="13"/>
      <c r="AA25" s="13"/>
      <c r="AB25" s="13"/>
      <c r="AC25" s="13"/>
      <c r="AD25" s="3">
        <f t="shared" si="8"/>
        <v>0.16175043313287815</v>
      </c>
      <c r="AE25" s="5" cm="1">
        <f t="array" ref="AE25">IFERROR(_xlfn.STDEV.P(_xlfn._xlws.FILTER(T25:AC25,T25:AC25&gt;0,"")),"")</f>
        <v>3.137069088581516E-3</v>
      </c>
      <c r="AF25" s="5">
        <f t="shared" si="9"/>
        <v>1.8111876827589923E-3</v>
      </c>
    </row>
    <row r="26" spans="1:32" x14ac:dyDescent="0.2">
      <c r="A26" s="27"/>
      <c r="B26">
        <v>8</v>
      </c>
      <c r="C26" s="2">
        <v>539.60728058977986</v>
      </c>
      <c r="D26" s="2">
        <v>537.51789529637767</v>
      </c>
      <c r="E26" s="2">
        <v>539.81281493486586</v>
      </c>
      <c r="F26" s="2"/>
      <c r="G26" s="2"/>
      <c r="H26" s="2"/>
      <c r="I26" s="2"/>
      <c r="J26" s="2"/>
      <c r="K26" s="2"/>
      <c r="L26" s="2"/>
      <c r="M26" s="2">
        <f t="shared" si="5"/>
        <v>538.97933027367446</v>
      </c>
      <c r="N26" s="3" cm="1">
        <f t="array" ref="N26">IFERROR(_xlfn.STDEV.P(_xlfn._xlws.FILTER(C26:L26,C26:L26&gt;0,"")),"")</f>
        <v>1.0367916011755796</v>
      </c>
      <c r="O26" s="3">
        <f t="shared" si="6"/>
        <v>0.59859191003226397</v>
      </c>
      <c r="P26" s="3">
        <f t="shared" si="7"/>
        <v>2.575533115706266</v>
      </c>
      <c r="Q26" s="3"/>
      <c r="R26" s="27"/>
      <c r="S26">
        <v>8</v>
      </c>
      <c r="T26" s="13">
        <v>0.1469774555137327</v>
      </c>
      <c r="U26" s="13">
        <v>0.166995</v>
      </c>
      <c r="V26" s="13">
        <v>0.152478</v>
      </c>
      <c r="W26" s="13"/>
      <c r="X26" s="13"/>
      <c r="Y26" s="13"/>
      <c r="Z26" s="13"/>
      <c r="AA26" s="13"/>
      <c r="AB26" s="13"/>
      <c r="AC26" s="13"/>
      <c r="AD26" s="3">
        <f t="shared" si="8"/>
        <v>0.15548348517124425</v>
      </c>
      <c r="AE26" s="5" cm="1">
        <f t="array" ref="AE26">IFERROR(_xlfn.STDEV.P(_xlfn._xlws.FILTER(T26:AC26,T26:AC26&gt;0,"")),"")</f>
        <v>8.4439417197913497E-3</v>
      </c>
      <c r="AF26" s="5">
        <f t="shared" si="9"/>
        <v>4.8751120249430476E-3</v>
      </c>
    </row>
    <row r="27" spans="1:32" x14ac:dyDescent="0.2">
      <c r="A27" s="27"/>
      <c r="B27">
        <v>9</v>
      </c>
      <c r="C27" s="2">
        <v>540.3935269935248</v>
      </c>
      <c r="D27" s="2">
        <v>543.68599821522014</v>
      </c>
      <c r="E27" s="2">
        <v>545.88629081021122</v>
      </c>
      <c r="F27" s="2"/>
      <c r="G27" s="2"/>
      <c r="H27" s="2"/>
      <c r="I27" s="2"/>
      <c r="J27" s="2"/>
      <c r="K27" s="2"/>
      <c r="L27" s="2"/>
      <c r="M27" s="2">
        <f t="shared" si="5"/>
        <v>543.32193867298543</v>
      </c>
      <c r="N27" s="3" cm="1">
        <f t="array" ref="N27">IFERROR(_xlfn.STDEV.P(_xlfn._xlws.FILTER(C27:L27,C27:L27&gt;0,"")),"")</f>
        <v>2.2571395022895717</v>
      </c>
      <c r="O27" s="3">
        <f t="shared" si="6"/>
        <v>1.3031600992454222</v>
      </c>
      <c r="P27" s="3">
        <f t="shared" si="7"/>
        <v>5.6070453583188975</v>
      </c>
      <c r="Q27" s="3"/>
      <c r="R27" s="27"/>
      <c r="S27">
        <v>9</v>
      </c>
      <c r="T27" s="13">
        <v>0.15561062110327409</v>
      </c>
      <c r="U27" s="13">
        <v>0.15676699999999999</v>
      </c>
      <c r="V27" s="13">
        <v>0.14629600000000001</v>
      </c>
      <c r="W27" s="13"/>
      <c r="X27" s="13"/>
      <c r="Y27" s="13"/>
      <c r="Z27" s="13"/>
      <c r="AA27" s="13"/>
      <c r="AB27" s="13"/>
      <c r="AC27" s="13"/>
      <c r="AD27" s="3">
        <f t="shared" si="8"/>
        <v>0.15289120703442469</v>
      </c>
      <c r="AE27" s="5" cm="1">
        <f t="array" ref="AE27">IFERROR(_xlfn.STDEV.P(_xlfn._xlws.FILTER(T27:AC27,T27:AC27&gt;0,"")),"")</f>
        <v>4.6873496355184134E-3</v>
      </c>
      <c r="AF27" s="5">
        <f t="shared" si="9"/>
        <v>2.7062425738524506E-3</v>
      </c>
    </row>
    <row r="28" spans="1:32" x14ac:dyDescent="0.2">
      <c r="A28" s="27"/>
      <c r="B28">
        <v>10</v>
      </c>
      <c r="C28" s="2">
        <v>543.91304691153516</v>
      </c>
      <c r="D28" s="2">
        <v>550.46165689870429</v>
      </c>
      <c r="E28" s="2">
        <v>543.86712625143196</v>
      </c>
      <c r="F28" s="2"/>
      <c r="G28" s="2"/>
      <c r="H28" s="2"/>
      <c r="I28" s="2"/>
      <c r="J28" s="2"/>
      <c r="K28" s="2"/>
      <c r="L28" s="2"/>
      <c r="M28" s="2">
        <f t="shared" si="5"/>
        <v>546.08061002055717</v>
      </c>
      <c r="N28" s="3" cm="1">
        <f t="array" ref="N28">IFERROR(_xlfn.STDEV.P(_xlfn._xlws.FILTER(C28:L28,C28:L28&gt;0,"")),"")</f>
        <v>3.0979246804001197</v>
      </c>
      <c r="O28" s="3">
        <f t="shared" si="6"/>
        <v>1.7885876481581946</v>
      </c>
      <c r="P28" s="3">
        <f t="shared" si="7"/>
        <v>7.6956715267440297</v>
      </c>
      <c r="Q28" s="3"/>
      <c r="R28" s="27"/>
      <c r="S28">
        <v>10</v>
      </c>
      <c r="T28" s="13">
        <v>0.15076298098210791</v>
      </c>
      <c r="U28" s="13">
        <v>0.15421299999999999</v>
      </c>
      <c r="V28" s="13">
        <v>0.158411</v>
      </c>
      <c r="W28" s="13"/>
      <c r="X28" s="13"/>
      <c r="Y28" s="13"/>
      <c r="Z28" s="13"/>
      <c r="AA28" s="13"/>
      <c r="AB28" s="13"/>
      <c r="AC28" s="13"/>
      <c r="AD28" s="3">
        <f t="shared" si="8"/>
        <v>0.15446232699403595</v>
      </c>
      <c r="AE28" s="5" cm="1">
        <f t="array" ref="AE28">IFERROR(_xlfn.STDEV.P(_xlfn._xlws.FILTER(T28:AC28,T28:AC28&gt;0,"")),"")</f>
        <v>3.1272641597170315E-3</v>
      </c>
      <c r="AF28" s="5">
        <f t="shared" si="9"/>
        <v>1.8055268044396972E-3</v>
      </c>
    </row>
    <row r="29" spans="1:32" x14ac:dyDescent="0.2">
      <c r="A29" s="27"/>
      <c r="B29">
        <v>20</v>
      </c>
      <c r="C29" s="2">
        <v>569.09994409248509</v>
      </c>
      <c r="D29" s="2">
        <v>566.45340027882071</v>
      </c>
      <c r="E29" s="2">
        <v>564.65323828488454</v>
      </c>
      <c r="F29" s="2"/>
      <c r="G29" s="2"/>
      <c r="H29" s="2"/>
      <c r="I29" s="2"/>
      <c r="J29" s="2"/>
      <c r="K29" s="2"/>
      <c r="L29" s="2"/>
      <c r="M29" s="2">
        <f t="shared" si="5"/>
        <v>566.73552755206345</v>
      </c>
      <c r="N29" s="3" cm="1">
        <f t="array" ref="N29">IFERROR(_xlfn.STDEV.P(_xlfn._xlws.FILTER(C29:L29,C29:L29&gt;0,"")),"")</f>
        <v>1.8262885831776705</v>
      </c>
      <c r="O29" s="3">
        <f t="shared" si="6"/>
        <v>1.0544082051155683</v>
      </c>
      <c r="P29" s="3">
        <f t="shared" si="7"/>
        <v>4.5367523420107325</v>
      </c>
      <c r="Q29" s="3"/>
      <c r="R29" s="27"/>
      <c r="S29">
        <v>20</v>
      </c>
      <c r="T29" s="13">
        <v>0.14285468682390851</v>
      </c>
      <c r="U29" s="13">
        <v>0.150176</v>
      </c>
      <c r="V29" s="13">
        <v>0.144702</v>
      </c>
      <c r="W29" s="13"/>
      <c r="X29" s="13"/>
      <c r="Y29" s="13"/>
      <c r="Z29" s="13"/>
      <c r="AA29" s="13"/>
      <c r="AB29" s="13"/>
      <c r="AC29" s="13"/>
      <c r="AD29" s="3">
        <f t="shared" si="8"/>
        <v>0.14591089560796952</v>
      </c>
      <c r="AE29" s="5" cm="1">
        <f t="array" ref="AE29">IFERROR(_xlfn.STDEV.P(_xlfn._xlws.FILTER(T29:AC29,T29:AC29&gt;0,"")),"")</f>
        <v>3.1087487406595725E-3</v>
      </c>
      <c r="AF29" s="5">
        <f t="shared" si="9"/>
        <v>1.7948369222627143E-3</v>
      </c>
    </row>
    <row r="30" spans="1:32" x14ac:dyDescent="0.2">
      <c r="A30" s="27"/>
      <c r="B30">
        <v>30</v>
      </c>
      <c r="C30" s="2">
        <v>583.37148479203654</v>
      </c>
      <c r="D30" s="2">
        <v>580.61878763309517</v>
      </c>
      <c r="E30" s="2">
        <v>579.4350787761922</v>
      </c>
      <c r="F30" s="2"/>
      <c r="G30" s="2"/>
      <c r="H30" s="2"/>
      <c r="I30" s="2"/>
      <c r="J30" s="2"/>
      <c r="K30" s="2"/>
      <c r="L30" s="2"/>
      <c r="M30" s="2">
        <f t="shared" si="5"/>
        <v>581.14178373377456</v>
      </c>
      <c r="N30" s="3" cm="1">
        <f t="array" ref="N30">IFERROR(_xlfn.STDEV.P(_xlfn._xlws.FILTER(C30:L30,C30:L30&gt;0,"")),"")</f>
        <v>1.6490334080683602</v>
      </c>
      <c r="O30" s="3">
        <f t="shared" si="6"/>
        <v>0.95206988205095378</v>
      </c>
      <c r="P30" s="3">
        <f t="shared" si="7"/>
        <v>4.0964260769187861</v>
      </c>
      <c r="Q30" s="3"/>
      <c r="R30" s="27"/>
      <c r="S30">
        <v>30</v>
      </c>
      <c r="T30" s="13">
        <v>0.13569027076850751</v>
      </c>
      <c r="U30" s="13">
        <v>0.13922799999999999</v>
      </c>
      <c r="V30" s="13">
        <v>0.1376</v>
      </c>
      <c r="W30" s="13"/>
      <c r="X30" s="13"/>
      <c r="Y30" s="13"/>
      <c r="Z30" s="13"/>
      <c r="AA30" s="13"/>
      <c r="AB30" s="13"/>
      <c r="AC30" s="13"/>
      <c r="AD30" s="3">
        <f t="shared" si="8"/>
        <v>0.13750609025616917</v>
      </c>
      <c r="AE30" s="5" cm="1">
        <f t="array" ref="AE30">IFERROR(_xlfn.STDEV.P(_xlfn._xlws.FILTER(T30:AC30,T30:AC30&gt;0,"")),"")</f>
        <v>1.445797659616512E-3</v>
      </c>
      <c r="AF30" s="5">
        <f t="shared" si="9"/>
        <v>8.3473166797332413E-4</v>
      </c>
    </row>
    <row r="31" spans="1:32" x14ac:dyDescent="0.2">
      <c r="A31" s="27"/>
      <c r="B31">
        <v>60</v>
      </c>
      <c r="C31" s="2">
        <v>600.49052846111215</v>
      </c>
      <c r="D31" s="2">
        <v>600.88407413227333</v>
      </c>
      <c r="E31" s="2">
        <v>594.07821143702085</v>
      </c>
      <c r="F31" s="2"/>
      <c r="G31" s="2"/>
      <c r="H31" s="2"/>
      <c r="I31" s="2"/>
      <c r="J31" s="2"/>
      <c r="K31" s="2"/>
      <c r="L31" s="2"/>
      <c r="M31" s="2">
        <f t="shared" si="5"/>
        <v>598.48427134346878</v>
      </c>
      <c r="N31" s="3" cm="1">
        <f t="array" ref="N31">IFERROR(_xlfn.STDEV.P(_xlfn._xlws.FILTER(C31:L31,C31:L31&gt;0,"")),"")</f>
        <v>3.1196946937404335</v>
      </c>
      <c r="O31" s="3">
        <f t="shared" si="6"/>
        <v>1.8011565712204864</v>
      </c>
      <c r="P31" s="3">
        <f t="shared" si="7"/>
        <v>7.7497512378680105</v>
      </c>
      <c r="Q31" s="3"/>
      <c r="R31" s="27"/>
      <c r="S31">
        <v>60</v>
      </c>
      <c r="T31" s="13">
        <v>0.13456077710595851</v>
      </c>
      <c r="U31" s="13">
        <v>0.13313900000000001</v>
      </c>
      <c r="V31" s="13">
        <v>0.14264199999999999</v>
      </c>
      <c r="W31" s="13"/>
      <c r="X31" s="13"/>
      <c r="Y31" s="13"/>
      <c r="Z31" s="13"/>
      <c r="AA31" s="13"/>
      <c r="AB31" s="13"/>
      <c r="AC31" s="13"/>
      <c r="AD31" s="3">
        <f t="shared" si="8"/>
        <v>0.13678059236865284</v>
      </c>
      <c r="AE31" s="5" cm="1">
        <f t="array" ref="AE31">IFERROR(_xlfn.STDEV.P(_xlfn._xlws.FILTER(T31:AC31,T31:AC31&gt;0,"")),"")</f>
        <v>4.1850875817492699E-3</v>
      </c>
      <c r="AF31" s="5">
        <f t="shared" si="9"/>
        <v>2.4162614419051009E-3</v>
      </c>
    </row>
    <row r="32" spans="1:32" x14ac:dyDescent="0.2">
      <c r="A32" s="27"/>
      <c r="B32">
        <v>120</v>
      </c>
      <c r="C32" s="2">
        <v>612.17143999822247</v>
      </c>
      <c r="D32" s="2">
        <v>611.17591629832816</v>
      </c>
      <c r="E32" s="2">
        <v>610.91613238842228</v>
      </c>
      <c r="F32" s="2"/>
      <c r="G32" s="2"/>
      <c r="H32" s="2"/>
      <c r="I32" s="2"/>
      <c r="J32" s="2"/>
      <c r="K32" s="2"/>
      <c r="L32" s="2"/>
      <c r="M32" s="2">
        <f t="shared" si="5"/>
        <v>611.42116289499097</v>
      </c>
      <c r="N32" s="3" cm="1">
        <f t="array" ref="N32">IFERROR(_xlfn.STDEV.P(_xlfn._xlws.FILTER(C32:L32,C32:L32&gt;0,"")),"")</f>
        <v>0.54102293154516157</v>
      </c>
      <c r="O32" s="3">
        <f t="shared" si="6"/>
        <v>0.31235973516535953</v>
      </c>
      <c r="P32" s="3">
        <f t="shared" si="7"/>
        <v>1.3439754671730537</v>
      </c>
      <c r="Q32" s="3"/>
      <c r="R32" s="27"/>
      <c r="S32">
        <v>120</v>
      </c>
      <c r="T32" s="13">
        <v>0.1368224064911619</v>
      </c>
      <c r="U32" s="13">
        <v>0.133993</v>
      </c>
      <c r="V32" s="13">
        <v>0.1363</v>
      </c>
      <c r="W32" s="13"/>
      <c r="X32" s="13"/>
      <c r="Y32" s="13"/>
      <c r="Z32" s="13"/>
      <c r="AA32" s="13"/>
      <c r="AB32" s="13"/>
      <c r="AC32" s="13"/>
      <c r="AD32" s="3">
        <f t="shared" si="8"/>
        <v>0.13570513549705396</v>
      </c>
      <c r="AE32" s="5" cm="1">
        <f t="array" ref="AE32">IFERROR(_xlfn.STDEV.P(_xlfn._xlws.FILTER(T32:AC32,T32:AC32&gt;0,"")),"")</f>
        <v>1.2293041678679295E-3</v>
      </c>
      <c r="AF32" s="5">
        <f t="shared" si="9"/>
        <v>7.0973909223447801E-4</v>
      </c>
    </row>
    <row r="33" spans="1:32" x14ac:dyDescent="0.2">
      <c r="A33" s="27" t="s">
        <v>46</v>
      </c>
      <c r="B33" s="1" t="s">
        <v>41</v>
      </c>
      <c r="C33" t="str">
        <f>'Peak positions'!H51</f>
        <v>UP018</v>
      </c>
      <c r="D33" t="str">
        <f>'Peak positions'!H66</f>
        <v>UP022</v>
      </c>
      <c r="E33" t="str">
        <f>'Peak positions'!H81</f>
        <v>UP024</v>
      </c>
      <c r="M33" s="1" t="s">
        <v>43</v>
      </c>
      <c r="N33" s="1" t="s">
        <v>44</v>
      </c>
      <c r="O33" s="1" t="s">
        <v>53</v>
      </c>
      <c r="P33" s="1" t="s">
        <v>77</v>
      </c>
      <c r="Q33" s="1"/>
      <c r="R33" s="27" t="s">
        <v>46</v>
      </c>
      <c r="S33" s="1" t="s">
        <v>41</v>
      </c>
      <c r="T33" s="13" t="str">
        <f>'Peak positions'!H51</f>
        <v>UP018</v>
      </c>
      <c r="U33" s="13" t="str">
        <f>'Peak positions'!H66</f>
        <v>UP022</v>
      </c>
      <c r="V33" s="13" t="str">
        <f>'Peak positions'!H81</f>
        <v>UP024</v>
      </c>
      <c r="W33" s="13"/>
      <c r="X33" s="13"/>
      <c r="Y33" s="13"/>
      <c r="Z33" s="13"/>
      <c r="AA33" s="13"/>
      <c r="AB33" s="13"/>
      <c r="AC33" s="13"/>
      <c r="AD33" s="1" t="s">
        <v>43</v>
      </c>
      <c r="AE33" s="1" t="s">
        <v>44</v>
      </c>
      <c r="AF33" s="1" t="s">
        <v>53</v>
      </c>
    </row>
    <row r="34" spans="1:32" x14ac:dyDescent="0.2">
      <c r="A34" s="27"/>
      <c r="B34">
        <v>1</v>
      </c>
      <c r="C34" s="2" cm="1">
        <f t="array" ref="C34:C47">'Peak positions'!K51:K64</f>
        <v>0</v>
      </c>
      <c r="D34" s="2" cm="1">
        <f t="array" ref="D34:D47">'Peak positions'!K66:K79</f>
        <v>456.35619796588639</v>
      </c>
      <c r="E34" s="2" cm="1">
        <f t="array" ref="E34:E47">'Peak positions'!K81:K94</f>
        <v>434.38597435506688</v>
      </c>
      <c r="F34" s="2"/>
      <c r="G34" s="2"/>
      <c r="H34" s="2"/>
      <c r="I34" s="2"/>
      <c r="J34" s="2"/>
      <c r="K34" s="2"/>
      <c r="L34" s="2"/>
      <c r="M34" s="2">
        <f t="shared" ref="M34:M47" si="10">IFERROR(AVERAGEIF(C34:L34,"&gt;0",C34:L34), "")</f>
        <v>445.37108616047664</v>
      </c>
      <c r="N34" s="3" cm="1">
        <f t="array" ref="N34">IFERROR(_xlfn.STDEV.P(_xlfn._xlws.FILTER(C34:L34,C34:L34&gt;0,"")),"")</f>
        <v>10.985111805409758</v>
      </c>
      <c r="O34" s="3">
        <f t="shared" ref="O34:O47" si="11">IFERROR(N34/SQRT(COUNTIF(C34:L34,"&gt;0")),"")</f>
        <v>7.7676470496976373</v>
      </c>
      <c r="P34" s="3">
        <f>IFERROR(_xlfn.CONFIDENCE.T(0.05,N34,COUNT(C34:L34)),"")</f>
        <v>27.288530503612147</v>
      </c>
      <c r="Q34" s="3"/>
      <c r="R34" s="27"/>
      <c r="S34">
        <v>1</v>
      </c>
      <c r="T34" s="13" cm="1">
        <f t="array" ref="T34:T47">'Peak positions'!L51:L64</f>
        <v>0</v>
      </c>
      <c r="U34" s="13" cm="1">
        <f t="array" ref="U34:U47">'Peak positions'!L66:L79</f>
        <v>0.22869843931084269</v>
      </c>
      <c r="V34" s="13" cm="1">
        <f t="array" ref="V34:V47">'Peak positions'!L81:L94</f>
        <v>0.21134755003021599</v>
      </c>
      <c r="W34" s="13"/>
      <c r="X34" s="13"/>
      <c r="Y34" s="13"/>
      <c r="Z34" s="13"/>
      <c r="AA34" s="13"/>
      <c r="AB34" s="13"/>
      <c r="AC34" s="13"/>
      <c r="AD34" s="3">
        <f>IFERROR(AVERAGEIF(T34:AC34,"&gt;0",T34:AC34), "")</f>
        <v>0.22002299467052933</v>
      </c>
      <c r="AE34" s="3" cm="1">
        <f t="array" ref="AE34">IFERROR(_xlfn.STDEV.P(_xlfn._xlws.FILTER(T34:AC34,T34:AC34&gt;0,"")),"")</f>
        <v>8.6754446403133484E-3</v>
      </c>
      <c r="AF34" s="3">
        <f>IF(AE34=0,"",IFERROR(AE34/SQRT(COUNTIF(T34:AC34,"&gt;0")),""))</f>
        <v>6.1344657349740568E-3</v>
      </c>
    </row>
    <row r="35" spans="1:32" x14ac:dyDescent="0.2">
      <c r="A35" s="27"/>
      <c r="B35">
        <v>2</v>
      </c>
      <c r="C35" s="2">
        <v>477.64433927033673</v>
      </c>
      <c r="D35" s="2">
        <v>509.84844401754293</v>
      </c>
      <c r="E35" s="2">
        <v>478.67794175454048</v>
      </c>
      <c r="F35" s="2"/>
      <c r="G35" s="2"/>
      <c r="H35" s="2"/>
      <c r="I35" s="2"/>
      <c r="J35" s="2"/>
      <c r="K35" s="2"/>
      <c r="L35" s="2"/>
      <c r="M35" s="2">
        <f t="shared" si="10"/>
        <v>488.72357501414007</v>
      </c>
      <c r="N35" s="3" cm="1">
        <f t="array" ref="N35">IFERROR(_xlfn.STDEV.P(_xlfn._xlws.FILTER(C35:L35,C35:L35&gt;0,"")),"")</f>
        <v>14.943496943086135</v>
      </c>
      <c r="O35" s="3">
        <f t="shared" si="11"/>
        <v>8.6276319827251307</v>
      </c>
      <c r="P35" s="3">
        <f t="shared" ref="P35:P47" si="12">IFERROR(_xlfn.CONFIDENCE.T(0.05,N35,COUNT(C35:L35)),"")</f>
        <v>37.121704301746064</v>
      </c>
      <c r="Q35" s="3"/>
      <c r="R35" s="27"/>
      <c r="S35">
        <v>2</v>
      </c>
      <c r="T35" s="13">
        <v>0.21239029448924571</v>
      </c>
      <c r="U35" s="13">
        <v>0.15860125681625439</v>
      </c>
      <c r="V35" s="13">
        <v>0.19761707544326829</v>
      </c>
      <c r="W35" s="13"/>
      <c r="X35" s="13"/>
      <c r="Y35" s="13"/>
      <c r="Z35" s="13"/>
      <c r="AA35" s="13"/>
      <c r="AB35" s="13"/>
      <c r="AC35" s="13"/>
      <c r="AD35" s="3">
        <f t="shared" ref="AD35:AD47" si="13">IFERROR(AVERAGEIF(T35:AC35,"&gt;0",T35:AC35), "")</f>
        <v>0.18953620891625614</v>
      </c>
      <c r="AE35" s="3" cm="1">
        <f t="array" ref="AE35">IFERROR(_xlfn.STDEV.P(_xlfn._xlws.FILTER(T35:AC35,T35:AC35&gt;0,"")),"")</f>
        <v>2.2690533214201166E-2</v>
      </c>
      <c r="AF35" s="3">
        <f t="shared" ref="AF35:AF47" si="14">IF(AE35=0,"",IFERROR(AE35/SQRT(COUNTIF(T35:AC35,"&gt;0")),""))</f>
        <v>1.3100385459275188E-2</v>
      </c>
    </row>
    <row r="36" spans="1:32" x14ac:dyDescent="0.2">
      <c r="A36" s="27"/>
      <c r="B36">
        <v>3</v>
      </c>
      <c r="C36" s="2">
        <v>504.1297416849452</v>
      </c>
      <c r="D36" s="2">
        <v>522.68131910468151</v>
      </c>
      <c r="E36" s="2">
        <v>491.15686501369657</v>
      </c>
      <c r="F36" s="2"/>
      <c r="G36" s="2"/>
      <c r="H36" s="2"/>
      <c r="I36" s="2"/>
      <c r="J36" s="2"/>
      <c r="K36" s="2"/>
      <c r="L36" s="2"/>
      <c r="M36" s="2">
        <f t="shared" si="10"/>
        <v>505.98930860110778</v>
      </c>
      <c r="N36" s="3" cm="1">
        <f t="array" ref="N36">IFERROR(_xlfn.STDEV.P(_xlfn._xlws.FILTER(C36:L36,C36:L36&gt;0,"")),"")</f>
        <v>12.936802625853085</v>
      </c>
      <c r="O36" s="3">
        <f t="shared" si="11"/>
        <v>7.4690664784893368</v>
      </c>
      <c r="P36" s="3">
        <f t="shared" si="12"/>
        <v>32.136799272352356</v>
      </c>
      <c r="Q36" s="3"/>
      <c r="R36" s="27"/>
      <c r="S36">
        <v>3</v>
      </c>
      <c r="T36" s="13">
        <v>0.16634962722421379</v>
      </c>
      <c r="U36" s="13">
        <v>0.15401343612061419</v>
      </c>
      <c r="V36" s="13">
        <v>0.1947240399244575</v>
      </c>
      <c r="W36" s="13"/>
      <c r="X36" s="13"/>
      <c r="Y36" s="13"/>
      <c r="Z36" s="13"/>
      <c r="AA36" s="13"/>
      <c r="AB36" s="13"/>
      <c r="AC36" s="13"/>
      <c r="AD36" s="3">
        <f t="shared" si="13"/>
        <v>0.17169570108976184</v>
      </c>
      <c r="AE36" s="3" cm="1">
        <f t="array" ref="AE36">IFERROR(_xlfn.STDEV.P(_xlfn._xlws.FILTER(T36:AC36,T36:AC36&gt;0,"")),"")</f>
        <v>1.704452394661889E-2</v>
      </c>
      <c r="AF36" s="3">
        <f t="shared" si="14"/>
        <v>9.8406604887894388E-3</v>
      </c>
    </row>
    <row r="37" spans="1:32" x14ac:dyDescent="0.2">
      <c r="A37" s="27"/>
      <c r="B37">
        <v>4</v>
      </c>
      <c r="C37" s="2">
        <v>513.9539692650219</v>
      </c>
      <c r="D37" s="2">
        <v>525.6197424656541</v>
      </c>
      <c r="E37" s="2">
        <v>500.52879219145188</v>
      </c>
      <c r="F37" s="2"/>
      <c r="G37" s="2"/>
      <c r="H37" s="2"/>
      <c r="I37" s="2"/>
      <c r="J37" s="2"/>
      <c r="K37" s="2"/>
      <c r="L37" s="2"/>
      <c r="M37" s="2">
        <f t="shared" si="10"/>
        <v>513.36750130737596</v>
      </c>
      <c r="N37" s="3" cm="1">
        <f t="array" ref="N37">IFERROR(_xlfn.STDEV.P(_xlfn._xlws.FILTER(C37:L37,C37:L37&gt;0,"")),"")</f>
        <v>10.251728469373058</v>
      </c>
      <c r="O37" s="3">
        <f t="shared" si="11"/>
        <v>5.9188381914514849</v>
      </c>
      <c r="P37" s="3">
        <f t="shared" si="12"/>
        <v>25.466705301394111</v>
      </c>
      <c r="Q37" s="3"/>
      <c r="R37" s="27"/>
      <c r="S37">
        <v>4</v>
      </c>
      <c r="T37" s="13">
        <v>0.17393715963868239</v>
      </c>
      <c r="U37" s="13">
        <v>0.1632221989349191</v>
      </c>
      <c r="V37" s="13">
        <v>0.191472009686804</v>
      </c>
      <c r="W37" s="13"/>
      <c r="X37" s="13"/>
      <c r="Y37" s="13"/>
      <c r="Z37" s="13"/>
      <c r="AA37" s="13"/>
      <c r="AB37" s="13"/>
      <c r="AC37" s="13"/>
      <c r="AD37" s="3">
        <f t="shared" si="13"/>
        <v>0.17621045608680183</v>
      </c>
      <c r="AE37" s="3" cm="1">
        <f t="array" ref="AE37">IFERROR(_xlfn.STDEV.P(_xlfn._xlws.FILTER(T37:AC37,T37:AC37&gt;0,"")),"")</f>
        <v>1.1644422396870307E-2</v>
      </c>
      <c r="AF37" s="3">
        <f t="shared" si="14"/>
        <v>6.7229104053907794E-3</v>
      </c>
    </row>
    <row r="38" spans="1:32" x14ac:dyDescent="0.2">
      <c r="A38" s="27"/>
      <c r="B38">
        <v>5</v>
      </c>
      <c r="C38" s="2">
        <v>522.05259024508143</v>
      </c>
      <c r="D38" s="2">
        <v>530.47511699284723</v>
      </c>
      <c r="E38" s="2">
        <v>510.84488691870018</v>
      </c>
      <c r="F38" s="2"/>
      <c r="G38" s="2"/>
      <c r="H38" s="2"/>
      <c r="I38" s="2"/>
      <c r="J38" s="2"/>
      <c r="K38" s="2"/>
      <c r="L38" s="2"/>
      <c r="M38" s="2">
        <f t="shared" si="10"/>
        <v>521.12419805220964</v>
      </c>
      <c r="N38" s="3" cm="1">
        <f t="array" ref="N38">IFERROR(_xlfn.STDEV.P(_xlfn._xlws.FILTER(C38:L38,C38:L38&gt;0,"")),"")</f>
        <v>8.0408505867984648</v>
      </c>
      <c r="O38" s="3">
        <f t="shared" si="11"/>
        <v>4.6423872508016544</v>
      </c>
      <c r="P38" s="3">
        <f t="shared" si="12"/>
        <v>19.974580177215845</v>
      </c>
      <c r="Q38" s="3"/>
      <c r="R38" s="27"/>
      <c r="S38">
        <v>5</v>
      </c>
      <c r="T38" s="13">
        <v>0.1683431927051339</v>
      </c>
      <c r="U38" s="13">
        <v>0.15653863742065749</v>
      </c>
      <c r="V38" s="13">
        <v>0.16694036679725111</v>
      </c>
      <c r="W38" s="13"/>
      <c r="X38" s="13"/>
      <c r="Y38" s="13"/>
      <c r="Z38" s="13"/>
      <c r="AA38" s="13"/>
      <c r="AB38" s="13"/>
      <c r="AC38" s="13"/>
      <c r="AD38" s="3">
        <f t="shared" si="13"/>
        <v>0.16394073230768083</v>
      </c>
      <c r="AE38" s="3" cm="1">
        <f t="array" ref="AE38">IFERROR(_xlfn.STDEV.P(_xlfn._xlws.FILTER(T38:AC38,T38:AC38&gt;0,"")),"")</f>
        <v>5.2653101630280447E-3</v>
      </c>
      <c r="AF38" s="3">
        <f t="shared" si="14"/>
        <v>3.0399282399911141E-3</v>
      </c>
    </row>
    <row r="39" spans="1:32" x14ac:dyDescent="0.2">
      <c r="A39" s="27"/>
      <c r="B39">
        <v>6</v>
      </c>
      <c r="C39" s="2">
        <v>528.10874561976027</v>
      </c>
      <c r="D39" s="2">
        <v>534.08598276413863</v>
      </c>
      <c r="E39" s="2">
        <v>518.37788576064361</v>
      </c>
      <c r="F39" s="2"/>
      <c r="G39" s="2"/>
      <c r="H39" s="2"/>
      <c r="I39" s="2"/>
      <c r="J39" s="2"/>
      <c r="K39" s="2"/>
      <c r="L39" s="2"/>
      <c r="M39" s="2">
        <f t="shared" si="10"/>
        <v>526.8575380481808</v>
      </c>
      <c r="N39" s="3" cm="1">
        <f t="array" ref="N39">IFERROR(_xlfn.STDEV.P(_xlfn._xlws.FILTER(C39:L39,C39:L39&gt;0,"")),"")</f>
        <v>6.4735471038262391</v>
      </c>
      <c r="O39" s="3">
        <f t="shared" si="11"/>
        <v>3.7375041630058017</v>
      </c>
      <c r="P39" s="3">
        <f t="shared" si="12"/>
        <v>16.081182489406896</v>
      </c>
      <c r="Q39" s="3"/>
      <c r="R39" s="27"/>
      <c r="S39">
        <v>6</v>
      </c>
      <c r="T39" s="13">
        <v>0.16278371649291051</v>
      </c>
      <c r="U39" s="13">
        <v>0.1600339468130868</v>
      </c>
      <c r="V39" s="13">
        <v>0.16279782647462979</v>
      </c>
      <c r="W39" s="13"/>
      <c r="X39" s="13"/>
      <c r="Y39" s="13"/>
      <c r="Z39" s="13"/>
      <c r="AA39" s="13"/>
      <c r="AB39" s="13"/>
      <c r="AC39" s="13"/>
      <c r="AD39" s="3">
        <f t="shared" si="13"/>
        <v>0.16187182992687568</v>
      </c>
      <c r="AE39" s="3" cm="1">
        <f t="array" ref="AE39">IFERROR(_xlfn.STDEV.P(_xlfn._xlws.FILTER(T39:AC39,T39:AC39&gt;0,"")),"")</f>
        <v>1.2995923791350402E-3</v>
      </c>
      <c r="AF39" s="3">
        <f t="shared" si="14"/>
        <v>7.5032000993040173E-4</v>
      </c>
    </row>
    <row r="40" spans="1:32" x14ac:dyDescent="0.2">
      <c r="A40" s="27"/>
      <c r="B40">
        <v>7</v>
      </c>
      <c r="C40" s="2">
        <v>534.18028278069789</v>
      </c>
      <c r="D40" s="2">
        <v>536.81055748417498</v>
      </c>
      <c r="E40" s="2">
        <v>530.6554959673947</v>
      </c>
      <c r="F40" s="2"/>
      <c r="G40" s="2"/>
      <c r="H40" s="2"/>
      <c r="I40" s="2"/>
      <c r="J40" s="2"/>
      <c r="K40" s="2"/>
      <c r="L40" s="2"/>
      <c r="M40" s="2">
        <f t="shared" si="10"/>
        <v>533.88211207742256</v>
      </c>
      <c r="N40" s="3" cm="1">
        <f t="array" ref="N40">IFERROR(_xlfn.STDEV.P(_xlfn._xlws.FILTER(C40:L40,C40:L40&gt;0,"")),"")</f>
        <v>2.5216231406319998</v>
      </c>
      <c r="O40" s="3">
        <f t="shared" si="11"/>
        <v>1.4558597990386748</v>
      </c>
      <c r="P40" s="3">
        <f t="shared" si="12"/>
        <v>6.2640591384662594</v>
      </c>
      <c r="Q40" s="3"/>
      <c r="R40" s="27"/>
      <c r="S40">
        <v>7</v>
      </c>
      <c r="T40" s="13">
        <v>0.1580740652137233</v>
      </c>
      <c r="U40" s="13">
        <v>0.1619518489292876</v>
      </c>
      <c r="V40" s="13">
        <v>0.15806180896222671</v>
      </c>
      <c r="W40" s="13"/>
      <c r="X40" s="13"/>
      <c r="Y40" s="13"/>
      <c r="Z40" s="13"/>
      <c r="AA40" s="13"/>
      <c r="AB40" s="13"/>
      <c r="AC40" s="13"/>
      <c r="AD40" s="3">
        <f t="shared" si="13"/>
        <v>0.15936257436841253</v>
      </c>
      <c r="AE40" s="3" cm="1">
        <f t="array" ref="AE40">IFERROR(_xlfn.STDEV.P(_xlfn._xlws.FILTER(T40:AC40,T40:AC40&gt;0,"")),"")</f>
        <v>1.830900437420751E-3</v>
      </c>
      <c r="AF40" s="3">
        <f t="shared" si="14"/>
        <v>1.0570708604042741E-3</v>
      </c>
    </row>
    <row r="41" spans="1:32" x14ac:dyDescent="0.2">
      <c r="A41" s="27"/>
      <c r="B41">
        <v>8</v>
      </c>
      <c r="C41" s="2">
        <v>539.87756542506986</v>
      </c>
      <c r="D41" s="2">
        <v>541.22726639962627</v>
      </c>
      <c r="E41" s="2">
        <v>534.76596514211496</v>
      </c>
      <c r="F41" s="2"/>
      <c r="G41" s="2"/>
      <c r="H41" s="2"/>
      <c r="I41" s="2"/>
      <c r="J41" s="2"/>
      <c r="K41" s="2"/>
      <c r="L41" s="2"/>
      <c r="M41" s="2">
        <f t="shared" si="10"/>
        <v>538.62359898893703</v>
      </c>
      <c r="N41" s="3" cm="1">
        <f t="array" ref="N41">IFERROR(_xlfn.STDEV.P(_xlfn._xlws.FILTER(C41:L41,C41:L41&gt;0,"")),"")</f>
        <v>2.7828555301212998</v>
      </c>
      <c r="O41" s="3">
        <f t="shared" si="11"/>
        <v>1.6066823894313713</v>
      </c>
      <c r="P41" s="3">
        <f t="shared" si="12"/>
        <v>6.9129963687272804</v>
      </c>
      <c r="Q41" s="3"/>
      <c r="R41" s="27"/>
      <c r="S41">
        <v>8</v>
      </c>
      <c r="T41" s="13">
        <v>0.15749683938792439</v>
      </c>
      <c r="U41" s="13">
        <v>0.16091089086441229</v>
      </c>
      <c r="V41" s="13">
        <v>0.16333891368605569</v>
      </c>
      <c r="W41" s="13"/>
      <c r="X41" s="13"/>
      <c r="Y41" s="13"/>
      <c r="Z41" s="13"/>
      <c r="AA41" s="13"/>
      <c r="AB41" s="13"/>
      <c r="AC41" s="13"/>
      <c r="AD41" s="3">
        <f t="shared" si="13"/>
        <v>0.16058221464613079</v>
      </c>
      <c r="AE41" s="3" cm="1">
        <f t="array" ref="AE41">IFERROR(_xlfn.STDEV.P(_xlfn._xlws.FILTER(T41:AC41,T41:AC41&gt;0,"")),"")</f>
        <v>2.3963137063094018E-3</v>
      </c>
      <c r="AF41" s="3">
        <f t="shared" si="14"/>
        <v>1.3835123634005229E-3</v>
      </c>
    </row>
    <row r="42" spans="1:32" x14ac:dyDescent="0.2">
      <c r="A42" s="27"/>
      <c r="B42">
        <v>9</v>
      </c>
      <c r="C42" s="2">
        <v>542.38400139384692</v>
      </c>
      <c r="D42" s="2">
        <v>544.56835788818216</v>
      </c>
      <c r="E42" s="2">
        <v>539.5285123247927</v>
      </c>
      <c r="F42" s="2"/>
      <c r="G42" s="2"/>
      <c r="H42" s="2"/>
      <c r="I42" s="2"/>
      <c r="J42" s="2"/>
      <c r="K42" s="2"/>
      <c r="L42" s="2"/>
      <c r="M42" s="2">
        <f t="shared" si="10"/>
        <v>542.16029053560726</v>
      </c>
      <c r="N42" s="3" cm="1">
        <f t="array" ref="N42">IFERROR(_xlfn.STDEV.P(_xlfn._xlws.FILTER(C42:L42,C42:L42&gt;0,"")),"")</f>
        <v>2.063580341182909</v>
      </c>
      <c r="O42" s="3">
        <f t="shared" si="11"/>
        <v>1.1914086654763723</v>
      </c>
      <c r="P42" s="3">
        <f t="shared" si="12"/>
        <v>5.126217746759079</v>
      </c>
      <c r="Q42" s="3"/>
      <c r="R42" s="27"/>
      <c r="S42">
        <v>9</v>
      </c>
      <c r="T42" s="13">
        <v>0.16001420492467619</v>
      </c>
      <c r="U42" s="13">
        <v>0.15809293246593861</v>
      </c>
      <c r="V42" s="13">
        <v>0.16699066179326821</v>
      </c>
      <c r="W42" s="13"/>
      <c r="X42" s="13"/>
      <c r="Y42" s="13"/>
      <c r="Z42" s="13"/>
      <c r="AA42" s="13"/>
      <c r="AB42" s="13"/>
      <c r="AC42" s="13"/>
      <c r="AD42" s="3">
        <f t="shared" si="13"/>
        <v>0.16169926639462767</v>
      </c>
      <c r="AE42" s="3" cm="1">
        <f t="array" ref="AE42">IFERROR(_xlfn.STDEV.P(_xlfn._xlws.FILTER(T42:AC42,T42:AC42&gt;0,"")),"")</f>
        <v>3.8229108380693024E-3</v>
      </c>
      <c r="AF42" s="3">
        <f t="shared" si="14"/>
        <v>2.2071586014472495E-3</v>
      </c>
    </row>
    <row r="43" spans="1:32" x14ac:dyDescent="0.2">
      <c r="A43" s="27"/>
      <c r="B43">
        <v>10</v>
      </c>
      <c r="C43" s="2">
        <v>549.03871862912501</v>
      </c>
      <c r="D43" s="2">
        <v>550.55673962859453</v>
      </c>
      <c r="E43" s="2">
        <v>549.19131487954576</v>
      </c>
      <c r="F43" s="2"/>
      <c r="G43" s="2"/>
      <c r="H43" s="2"/>
      <c r="I43" s="2"/>
      <c r="J43" s="2"/>
      <c r="K43" s="2"/>
      <c r="L43" s="2"/>
      <c r="M43" s="2">
        <f t="shared" si="10"/>
        <v>549.5955910457551</v>
      </c>
      <c r="N43" s="3" cm="1">
        <f t="array" ref="N43">IFERROR(_xlfn.STDEV.P(_xlfn._xlws.FILTER(C43:L43,C43:L43&gt;0,"")),"")</f>
        <v>0.6824838716684315</v>
      </c>
      <c r="O43" s="3">
        <f t="shared" si="11"/>
        <v>0.39403224702534695</v>
      </c>
      <c r="P43" s="3">
        <f t="shared" si="12"/>
        <v>1.695383923272924</v>
      </c>
      <c r="Q43" s="3"/>
      <c r="R43" s="27"/>
      <c r="S43">
        <v>10</v>
      </c>
      <c r="T43" s="13">
        <v>0.15141399277806361</v>
      </c>
      <c r="U43" s="13">
        <v>0.146439920015414</v>
      </c>
      <c r="V43" s="13">
        <v>0.1528038788779858</v>
      </c>
      <c r="W43" s="13"/>
      <c r="X43" s="13"/>
      <c r="Y43" s="13"/>
      <c r="Z43" s="13"/>
      <c r="AA43" s="13"/>
      <c r="AB43" s="13"/>
      <c r="AC43" s="13"/>
      <c r="AD43" s="3">
        <f t="shared" si="13"/>
        <v>0.15021926389048781</v>
      </c>
      <c r="AE43" s="3" cm="1">
        <f t="array" ref="AE43">IFERROR(_xlfn.STDEV.P(_xlfn._xlws.FILTER(T43:AC43,T43:AC43&gt;0,"")),"")</f>
        <v>2.7319743699667238E-3</v>
      </c>
      <c r="AF43" s="3">
        <f t="shared" si="14"/>
        <v>1.5773061379194464E-3</v>
      </c>
    </row>
    <row r="44" spans="1:32" x14ac:dyDescent="0.2">
      <c r="A44" s="27"/>
      <c r="B44">
        <v>20</v>
      </c>
      <c r="C44" s="2">
        <v>577.19617837697422</v>
      </c>
      <c r="D44" s="2">
        <v>573.71238010747345</v>
      </c>
      <c r="E44" s="2">
        <v>563.48858647978909</v>
      </c>
      <c r="F44" s="2"/>
      <c r="G44" s="2"/>
      <c r="H44" s="2"/>
      <c r="I44" s="2"/>
      <c r="J44" s="2"/>
      <c r="K44" s="2"/>
      <c r="L44" s="2"/>
      <c r="M44" s="2">
        <f t="shared" si="10"/>
        <v>571.46571498807896</v>
      </c>
      <c r="N44" s="3" cm="1">
        <f t="array" ref="N44">IFERROR(_xlfn.STDEV.P(_xlfn._xlws.FILTER(C44:L44,C44:L44&gt;0,"")),"")</f>
        <v>5.8172242535406209</v>
      </c>
      <c r="O44" s="3">
        <f t="shared" si="11"/>
        <v>3.3585759887180973</v>
      </c>
      <c r="P44" s="3">
        <f t="shared" si="12"/>
        <v>14.450786145928925</v>
      </c>
      <c r="Q44" s="3"/>
      <c r="R44" s="27"/>
      <c r="S44">
        <v>20</v>
      </c>
      <c r="T44" s="13">
        <v>0.14252175876470011</v>
      </c>
      <c r="U44" s="13">
        <v>0.13494977732345839</v>
      </c>
      <c r="V44" s="13">
        <v>0.1471208213963304</v>
      </c>
      <c r="W44" s="13"/>
      <c r="X44" s="13"/>
      <c r="Y44" s="13"/>
      <c r="Z44" s="13"/>
      <c r="AA44" s="13"/>
      <c r="AB44" s="13"/>
      <c r="AC44" s="13"/>
      <c r="AD44" s="3">
        <f t="shared" si="13"/>
        <v>0.14153078582816295</v>
      </c>
      <c r="AE44" s="3" cm="1">
        <f t="array" ref="AE44">IFERROR(_xlfn.STDEV.P(_xlfn._xlws.FILTER(T44:AC44,T44:AC44&gt;0,"")),"")</f>
        <v>5.0179742909305528E-3</v>
      </c>
      <c r="AF44" s="3">
        <f t="shared" si="14"/>
        <v>2.8971288076553763E-3</v>
      </c>
    </row>
    <row r="45" spans="1:32" x14ac:dyDescent="0.2">
      <c r="A45" s="27"/>
      <c r="B45">
        <v>30</v>
      </c>
      <c r="C45" s="2">
        <v>593.75949130745698</v>
      </c>
      <c r="D45" s="2">
        <v>575.78148785866165</v>
      </c>
      <c r="E45" s="2">
        <v>582.04969508893953</v>
      </c>
      <c r="F45" s="2"/>
      <c r="G45" s="2"/>
      <c r="H45" s="2"/>
      <c r="I45" s="2"/>
      <c r="J45" s="2"/>
      <c r="K45" s="2"/>
      <c r="L45" s="2"/>
      <c r="M45" s="2">
        <f t="shared" si="10"/>
        <v>583.86355808501946</v>
      </c>
      <c r="N45" s="3" cm="1">
        <f t="array" ref="N45">IFERROR(_xlfn.STDEV.P(_xlfn._xlws.FILTER(C45:L45,C45:L45&gt;0,"")),"")</f>
        <v>7.4507147857385734</v>
      </c>
      <c r="O45" s="3">
        <f t="shared" si="11"/>
        <v>4.3016721872012909</v>
      </c>
      <c r="P45" s="3">
        <f t="shared" si="12"/>
        <v>18.50860157874898</v>
      </c>
      <c r="Q45" s="3"/>
      <c r="R45" s="27"/>
      <c r="S45">
        <v>30</v>
      </c>
      <c r="T45" s="13">
        <v>0.13392235930857149</v>
      </c>
      <c r="U45" s="13">
        <v>0.1572013769489693</v>
      </c>
      <c r="V45" s="13">
        <v>0.13949375840543021</v>
      </c>
      <c r="W45" s="13"/>
      <c r="X45" s="13"/>
      <c r="Y45" s="13"/>
      <c r="Z45" s="13"/>
      <c r="AA45" s="13"/>
      <c r="AB45" s="13"/>
      <c r="AC45" s="13"/>
      <c r="AD45" s="3">
        <f t="shared" si="13"/>
        <v>0.143539164887657</v>
      </c>
      <c r="AE45" s="3" cm="1">
        <f t="array" ref="AE45">IFERROR(_xlfn.STDEV.P(_xlfn._xlws.FILTER(T45:AC45,T45:AC45&gt;0,"")),"")</f>
        <v>9.9247888568748197E-3</v>
      </c>
      <c r="AF45" s="3">
        <f t="shared" si="14"/>
        <v>5.7300795181668756E-3</v>
      </c>
    </row>
    <row r="46" spans="1:32" x14ac:dyDescent="0.2">
      <c r="A46" s="27"/>
      <c r="B46">
        <v>60</v>
      </c>
      <c r="C46" s="2">
        <v>611.96365923825385</v>
      </c>
      <c r="D46" s="2">
        <v>603.09986816125604</v>
      </c>
      <c r="E46" s="2">
        <v>602.56387839742615</v>
      </c>
      <c r="F46" s="2"/>
      <c r="G46" s="2"/>
      <c r="H46" s="2"/>
      <c r="I46" s="2"/>
      <c r="J46" s="2"/>
      <c r="K46" s="2"/>
      <c r="L46" s="2"/>
      <c r="M46" s="2">
        <f t="shared" si="10"/>
        <v>605.87580193231202</v>
      </c>
      <c r="N46" s="3" cm="1">
        <f t="array" ref="N46">IFERROR(_xlfn.STDEV.P(_xlfn._xlws.FILTER(C46:L46,C46:L46&gt;0,"")),"")</f>
        <v>4.3103229724205638</v>
      </c>
      <c r="O46" s="3">
        <f t="shared" si="11"/>
        <v>2.4885661284212404</v>
      </c>
      <c r="P46" s="3">
        <f t="shared" si="12"/>
        <v>10.707435845613704</v>
      </c>
      <c r="Q46" s="3"/>
      <c r="R46" s="27"/>
      <c r="S46">
        <v>60</v>
      </c>
      <c r="T46" s="13">
        <v>0.142200067144792</v>
      </c>
      <c r="U46" s="13">
        <v>0.1381182731658831</v>
      </c>
      <c r="V46" s="13">
        <v>0.14224449307649001</v>
      </c>
      <c r="W46" s="13"/>
      <c r="X46" s="13"/>
      <c r="Y46" s="13"/>
      <c r="Z46" s="13"/>
      <c r="AA46" s="13"/>
      <c r="AB46" s="13"/>
      <c r="AC46" s="13"/>
      <c r="AD46" s="3">
        <f t="shared" si="13"/>
        <v>0.14085427779572171</v>
      </c>
      <c r="AE46" s="3" cm="1">
        <f t="array" ref="AE46">IFERROR(_xlfn.STDEV.P(_xlfn._xlws.FILTER(T46:AC46,T46:AC46&gt;0,"")),"")</f>
        <v>1.9347324391631884E-3</v>
      </c>
      <c r="AF46" s="3">
        <f t="shared" si="14"/>
        <v>1.1170182945607681E-3</v>
      </c>
    </row>
    <row r="47" spans="1:32" x14ac:dyDescent="0.2">
      <c r="A47" s="27"/>
      <c r="B47">
        <v>120</v>
      </c>
      <c r="C47" s="2">
        <v>627.23440036978911</v>
      </c>
      <c r="D47" s="2">
        <v>617.07463924089109</v>
      </c>
      <c r="E47" s="2">
        <v>614.53363818220384</v>
      </c>
      <c r="F47" s="2"/>
      <c r="G47" s="2"/>
      <c r="H47" s="2"/>
      <c r="I47" s="2"/>
      <c r="J47" s="2"/>
      <c r="K47" s="2"/>
      <c r="L47" s="2"/>
      <c r="M47" s="2">
        <f t="shared" si="10"/>
        <v>619.61422593096131</v>
      </c>
      <c r="N47" s="3" cm="1">
        <f t="array" ref="N47">IFERROR(_xlfn.STDEV.P(_xlfn._xlws.FILTER(C47:L47,C47:L47&gt;0,"")),"")</f>
        <v>5.4872254952562596</v>
      </c>
      <c r="O47" s="3">
        <f t="shared" si="11"/>
        <v>3.1680511167903793</v>
      </c>
      <c r="P47" s="3">
        <f t="shared" si="12"/>
        <v>13.631023785643963</v>
      </c>
      <c r="Q47" s="3"/>
      <c r="R47" s="27"/>
      <c r="S47">
        <v>120</v>
      </c>
      <c r="T47" s="13">
        <v>0.13513368126618139</v>
      </c>
      <c r="U47" s="13">
        <v>0.13396452317773971</v>
      </c>
      <c r="V47" s="13">
        <v>0.14516596817629579</v>
      </c>
      <c r="W47" s="13"/>
      <c r="X47" s="13"/>
      <c r="Y47" s="13"/>
      <c r="Z47" s="13"/>
      <c r="AA47" s="13"/>
      <c r="AB47" s="13"/>
      <c r="AC47" s="13"/>
      <c r="AD47" s="3">
        <f t="shared" si="13"/>
        <v>0.13808805754007228</v>
      </c>
      <c r="AE47" s="3" cm="1">
        <f t="array" ref="AE47">IFERROR(_xlfn.STDEV.P(_xlfn._xlws.FILTER(T47:AC47,T47:AC47&gt;0,"")),"")</f>
        <v>5.0275472409327913E-3</v>
      </c>
      <c r="AF47" s="3">
        <f t="shared" si="14"/>
        <v>2.9026557529161076E-3</v>
      </c>
    </row>
    <row r="48" spans="1:32" x14ac:dyDescent="0.2">
      <c r="A48" s="27" t="s">
        <v>47</v>
      </c>
      <c r="B48" s="1" t="s">
        <v>41</v>
      </c>
      <c r="C48" t="str">
        <f>'Peak positions'!H98</f>
        <v>UP023</v>
      </c>
      <c r="D48" t="str">
        <f>'Peak positions'!H114</f>
        <v>UP025</v>
      </c>
      <c r="E48" t="str">
        <f>'Peak positions'!H129</f>
        <v>UP028</v>
      </c>
      <c r="M48" s="1" t="s">
        <v>43</v>
      </c>
      <c r="N48" s="1" t="s">
        <v>44</v>
      </c>
      <c r="O48" s="1" t="s">
        <v>53</v>
      </c>
      <c r="P48" s="1" t="s">
        <v>77</v>
      </c>
      <c r="Q48" s="1"/>
      <c r="R48" s="27" t="s">
        <v>47</v>
      </c>
      <c r="S48" s="1" t="s">
        <v>41</v>
      </c>
      <c r="T48" s="13" t="str">
        <f>'Peak positions'!H98</f>
        <v>UP023</v>
      </c>
      <c r="U48" s="13" t="str">
        <f>'Peak positions'!H114</f>
        <v>UP025</v>
      </c>
      <c r="V48" s="13" t="str">
        <f>'Peak positions'!H129</f>
        <v>UP028</v>
      </c>
      <c r="X48" s="13"/>
      <c r="Y48" s="13"/>
      <c r="Z48" s="13"/>
      <c r="AA48" s="13"/>
      <c r="AB48" s="13"/>
      <c r="AC48" s="13"/>
      <c r="AD48" s="1" t="s">
        <v>43</v>
      </c>
      <c r="AE48" s="1" t="s">
        <v>44</v>
      </c>
      <c r="AF48" s="1" t="s">
        <v>53</v>
      </c>
    </row>
    <row r="49" spans="1:32" x14ac:dyDescent="0.2">
      <c r="A49" s="27"/>
      <c r="B49">
        <v>1</v>
      </c>
      <c r="C49" s="2" cm="1">
        <f t="array" ref="C49:C62">'Peak positions'!K98:K111</f>
        <v>0</v>
      </c>
      <c r="D49" s="2" cm="1">
        <f t="array" ref="D49:D62">'Peak positions'!K114:K127</f>
        <v>0</v>
      </c>
      <c r="E49" s="2" cm="1">
        <f t="array" ref="E49:E62">'Peak positions'!K129:K142</f>
        <v>0</v>
      </c>
      <c r="G49" s="2"/>
      <c r="H49" s="2"/>
      <c r="I49" s="2"/>
      <c r="J49" s="2"/>
      <c r="K49" s="2"/>
      <c r="L49" s="2"/>
      <c r="M49" s="2" t="str">
        <f t="shared" ref="M49:M62" si="15">IFERROR(AVERAGEIF(C49:L49,"&gt;0",C49:L49), "")</f>
        <v/>
      </c>
      <c r="N49" s="3" t="str" cm="1">
        <f t="array" ref="N49">IFERROR(_xlfn.STDEV.P(_xlfn._xlws.FILTER(C49:L49,C49:L49&gt;0,"")),"")</f>
        <v/>
      </c>
      <c r="O49" s="3" t="str">
        <f t="shared" ref="O49:O62" si="16">IFERROR(N49/SQRT(COUNTIF(C49:L49,"&gt;0")),"")</f>
        <v/>
      </c>
      <c r="P49" s="3" t="str">
        <f>IFERROR(_xlfn.CONFIDENCE.T(0.05,N49,COUNT(C49:L49)),"")</f>
        <v/>
      </c>
      <c r="Q49" s="3"/>
      <c r="R49" s="27"/>
      <c r="S49">
        <v>1</v>
      </c>
      <c r="T49" s="13" cm="1">
        <f t="array" ref="T49:T62">'Peak positions'!L98:L111</f>
        <v>0</v>
      </c>
      <c r="U49" s="13" cm="1">
        <f t="array" ref="U49:U62">'Peak positions'!L114:L127</f>
        <v>0</v>
      </c>
      <c r="V49" s="13" cm="1">
        <f t="array" ref="V49:V62">'Peak positions'!L129:L142</f>
        <v>0</v>
      </c>
      <c r="X49" s="13"/>
      <c r="Y49" s="13"/>
      <c r="Z49" s="13"/>
      <c r="AA49" s="13"/>
      <c r="AB49" s="13"/>
      <c r="AC49" s="13"/>
      <c r="AD49" s="3" t="str">
        <f>IFERROR(AVERAGEIF(T49:AC49,"&gt;0",T49:AC49), "")</f>
        <v/>
      </c>
      <c r="AE49" s="3" t="str" cm="1">
        <f t="array" ref="AE49">IFERROR(_xlfn.STDEV.P(_xlfn._xlws.FILTER(T49:AC49,T49:AC49&gt;0,"")),"")</f>
        <v/>
      </c>
      <c r="AF49" s="3" t="str">
        <f>IF(AE49=0,"",IFERROR(AE49/SQRT(COUNTIF(T49:AC49,"&gt;0")),""))</f>
        <v/>
      </c>
    </row>
    <row r="50" spans="1:32" x14ac:dyDescent="0.2">
      <c r="A50" s="27"/>
      <c r="B50">
        <v>2</v>
      </c>
      <c r="C50" s="2">
        <v>482.29207469454485</v>
      </c>
      <c r="D50" s="2">
        <v>0</v>
      </c>
      <c r="E50" s="2">
        <v>465.59382944910044</v>
      </c>
      <c r="G50" s="2"/>
      <c r="H50" s="2"/>
      <c r="I50" s="2"/>
      <c r="J50" s="2"/>
      <c r="K50" s="2"/>
      <c r="L50" s="2"/>
      <c r="M50" s="2">
        <f t="shared" si="15"/>
        <v>473.94295207182267</v>
      </c>
      <c r="N50" s="3" cm="1">
        <f t="array" ref="N50">IFERROR(_xlfn.STDEV.P(_xlfn._xlws.FILTER(C50:L50,C50:L50&gt;0,"")),"")</f>
        <v>8.3491226227222057</v>
      </c>
      <c r="O50" s="3">
        <f t="shared" si="16"/>
        <v>5.9037212234848839</v>
      </c>
      <c r="P50" s="3">
        <f t="shared" ref="P50:P62" si="17">IFERROR(_xlfn.CONFIDENCE.T(0.05,N50,COUNT(C50:L50)),"")</f>
        <v>20.740370367132066</v>
      </c>
      <c r="Q50" s="3"/>
      <c r="R50" s="27"/>
      <c r="S50">
        <v>2</v>
      </c>
      <c r="T50" s="13">
        <v>0.17503493337945561</v>
      </c>
      <c r="U50" s="13">
        <v>0</v>
      </c>
      <c r="V50" s="13">
        <v>0.20293900000000001</v>
      </c>
      <c r="X50" s="13"/>
      <c r="Y50" s="13"/>
      <c r="Z50" s="13"/>
      <c r="AA50" s="13"/>
      <c r="AB50" s="13"/>
      <c r="AC50" s="13"/>
      <c r="AD50" s="3">
        <f t="shared" ref="AD50:AD62" si="18">IFERROR(AVERAGEIF(T50:AC50,"&gt;0",T50:AC50), "")</f>
        <v>0.18898696668972781</v>
      </c>
      <c r="AE50" s="3" cm="1">
        <f t="array" ref="AE50">IFERROR(_xlfn.STDEV.P(_xlfn._xlws.FILTER(T50:AC50,T50:AC50&gt;0,"")),"")</f>
        <v>1.3952033310272199E-2</v>
      </c>
      <c r="AF50" s="3">
        <f t="shared" ref="AF50:AF62" si="19">IF(AE50=0,"",IFERROR(AE50/SQRT(COUNTIF(T50:AC50,"&gt;0")),""))</f>
        <v>9.8655773650340658E-3</v>
      </c>
    </row>
    <row r="51" spans="1:32" x14ac:dyDescent="0.2">
      <c r="A51" s="27"/>
      <c r="B51">
        <v>3</v>
      </c>
      <c r="C51" s="2">
        <v>500.94425220687259</v>
      </c>
      <c r="D51" s="2">
        <v>481.34462208961821</v>
      </c>
      <c r="E51" s="2">
        <v>488.38836098449713</v>
      </c>
      <c r="G51" s="2"/>
      <c r="H51" s="2"/>
      <c r="I51" s="2"/>
      <c r="J51" s="2"/>
      <c r="K51" s="2"/>
      <c r="L51" s="2"/>
      <c r="M51" s="2">
        <f t="shared" si="15"/>
        <v>490.22574509366268</v>
      </c>
      <c r="N51" s="3" cm="1">
        <f t="array" ref="N51">IFERROR(_xlfn.STDEV.P(_xlfn._xlws.FILTER(C51:L51,C51:L51&gt;0,"")),"")</f>
        <v>8.1063086731572493</v>
      </c>
      <c r="O51" s="3">
        <f t="shared" si="16"/>
        <v>4.6801794945815365</v>
      </c>
      <c r="P51" s="3">
        <f t="shared" si="17"/>
        <v>20.137187078078714</v>
      </c>
      <c r="Q51" s="3"/>
      <c r="R51" s="27"/>
      <c r="S51">
        <v>3</v>
      </c>
      <c r="T51" s="13">
        <v>0.18260137418285369</v>
      </c>
      <c r="U51" s="13">
        <v>0.1962296604782561</v>
      </c>
      <c r="V51" s="13">
        <v>0.192828</v>
      </c>
      <c r="X51" s="13"/>
      <c r="Y51" s="13"/>
      <c r="Z51" s="13"/>
      <c r="AA51" s="13"/>
      <c r="AB51" s="13"/>
      <c r="AC51" s="13"/>
      <c r="AD51" s="3">
        <f t="shared" si="18"/>
        <v>0.19055301155370327</v>
      </c>
      <c r="AE51" s="3" cm="1">
        <f t="array" ref="AE51">IFERROR(_xlfn.STDEV.P(_xlfn._xlws.FILTER(T51:AC51,T51:AC51&gt;0,"")),"")</f>
        <v>5.7916161337143793E-3</v>
      </c>
      <c r="AF51" s="3">
        <f t="shared" si="19"/>
        <v>3.3437911338429767E-3</v>
      </c>
    </row>
    <row r="52" spans="1:32" x14ac:dyDescent="0.2">
      <c r="A52" s="27"/>
      <c r="B52">
        <v>4</v>
      </c>
      <c r="C52" s="2">
        <v>511.47529302906855</v>
      </c>
      <c r="D52" s="2">
        <v>487.65925511695099</v>
      </c>
      <c r="E52" s="2">
        <v>502.55827623022788</v>
      </c>
      <c r="G52" s="2"/>
      <c r="H52" s="2"/>
      <c r="I52" s="2"/>
      <c r="J52" s="2"/>
      <c r="K52" s="2"/>
      <c r="L52" s="2"/>
      <c r="M52" s="2">
        <f t="shared" si="15"/>
        <v>500.56427479208247</v>
      </c>
      <c r="N52" s="3" cm="1">
        <f t="array" ref="N52">IFERROR(_xlfn.STDEV.P(_xlfn._xlws.FILTER(C52:L52,C52:L52&gt;0,"")),"")</f>
        <v>9.8245592525178029</v>
      </c>
      <c r="O52" s="3">
        <f t="shared" si="16"/>
        <v>5.6722119291105821</v>
      </c>
      <c r="P52" s="3">
        <f t="shared" si="17"/>
        <v>24.405558140505118</v>
      </c>
      <c r="Q52" s="3"/>
      <c r="R52" s="27"/>
      <c r="S52">
        <v>4</v>
      </c>
      <c r="T52" s="13">
        <v>0.16568252483742441</v>
      </c>
      <c r="U52" s="13">
        <v>0.2030641955372266</v>
      </c>
      <c r="V52" s="13">
        <v>0.16833999999999999</v>
      </c>
      <c r="X52" s="13"/>
      <c r="Y52" s="13"/>
      <c r="Z52" s="13"/>
      <c r="AA52" s="13"/>
      <c r="AB52" s="13"/>
      <c r="AC52" s="13"/>
      <c r="AD52" s="3">
        <f t="shared" si="18"/>
        <v>0.17902890679155034</v>
      </c>
      <c r="AE52" s="3" cm="1">
        <f t="array" ref="AE52">IFERROR(_xlfn.STDEV.P(_xlfn._xlws.FILTER(T52:AC52,T52:AC52&gt;0,"")),"")</f>
        <v>1.7030108090789302E-2</v>
      </c>
      <c r="AF52" s="3">
        <f t="shared" si="19"/>
        <v>9.8323374905456284E-3</v>
      </c>
    </row>
    <row r="53" spans="1:32" x14ac:dyDescent="0.2">
      <c r="A53" s="27"/>
      <c r="B53">
        <v>5</v>
      </c>
      <c r="C53" s="2">
        <v>519.84213406255935</v>
      </c>
      <c r="D53" s="2">
        <v>500.8607993898047</v>
      </c>
      <c r="E53" s="2">
        <v>505.54885177931601</v>
      </c>
      <c r="G53" s="2"/>
      <c r="H53" s="2"/>
      <c r="I53" s="2"/>
      <c r="J53" s="2"/>
      <c r="K53" s="2"/>
      <c r="L53" s="2"/>
      <c r="M53" s="2">
        <f t="shared" si="15"/>
        <v>508.75059507722671</v>
      </c>
      <c r="N53" s="3" cm="1">
        <f t="array" ref="N53">IFERROR(_xlfn.STDEV.P(_xlfn._xlws.FILTER(C53:L53,C53:L53&gt;0,"")),"")</f>
        <v>8.0730471983040157</v>
      </c>
      <c r="O53" s="3">
        <f t="shared" si="16"/>
        <v>4.6609759731213778</v>
      </c>
      <c r="P53" s="3">
        <f t="shared" si="17"/>
        <v>20.05456099404736</v>
      </c>
      <c r="Q53" s="3"/>
      <c r="R53" s="27"/>
      <c r="S53">
        <v>5</v>
      </c>
      <c r="T53" s="13">
        <v>0.15921470870482579</v>
      </c>
      <c r="U53" s="13">
        <v>0.18704125966358959</v>
      </c>
      <c r="V53" s="13">
        <v>0.19589699999999999</v>
      </c>
      <c r="X53" s="13"/>
      <c r="Y53" s="13"/>
      <c r="Z53" s="13"/>
      <c r="AA53" s="13"/>
      <c r="AB53" s="13"/>
      <c r="AC53" s="13"/>
      <c r="AD53" s="3">
        <f t="shared" si="18"/>
        <v>0.18071765612280513</v>
      </c>
      <c r="AE53" s="3" cm="1">
        <f t="array" ref="AE53">IFERROR(_xlfn.STDEV.P(_xlfn._xlws.FILTER(T53:AC53,T53:AC53&gt;0,"")),"")</f>
        <v>1.5628789566518357E-2</v>
      </c>
      <c r="AF53" s="3">
        <f t="shared" si="19"/>
        <v>9.0232858633373884E-3</v>
      </c>
    </row>
    <row r="54" spans="1:32" x14ac:dyDescent="0.2">
      <c r="A54" s="27"/>
      <c r="B54">
        <v>6</v>
      </c>
      <c r="C54" s="2">
        <v>524.48965122731227</v>
      </c>
      <c r="D54" s="2">
        <v>511.43721424625841</v>
      </c>
      <c r="E54" s="2">
        <v>517.58271447079107</v>
      </c>
      <c r="G54" s="2"/>
      <c r="H54" s="2"/>
      <c r="I54" s="2"/>
      <c r="J54" s="2"/>
      <c r="K54" s="2"/>
      <c r="L54" s="2"/>
      <c r="M54" s="2">
        <f t="shared" si="15"/>
        <v>517.83652664812053</v>
      </c>
      <c r="N54" s="3" cm="1">
        <f t="array" ref="N54">IFERROR(_xlfn.STDEV.P(_xlfn._xlws.FILTER(C54:L54,C54:L54&gt;0,"")),"")</f>
        <v>5.3316566063539232</v>
      </c>
      <c r="O54" s="3">
        <f t="shared" si="16"/>
        <v>3.0782333769050845</v>
      </c>
      <c r="P54" s="3">
        <f t="shared" si="17"/>
        <v>13.244569241946571</v>
      </c>
      <c r="Q54" s="3"/>
      <c r="R54" s="27"/>
      <c r="S54">
        <v>6</v>
      </c>
      <c r="T54" s="13">
        <v>0.15718834226386491</v>
      </c>
      <c r="U54" s="13">
        <v>0.19543784475209611</v>
      </c>
      <c r="V54" s="13">
        <v>0.17136699999999999</v>
      </c>
      <c r="X54" s="13"/>
      <c r="Y54" s="13"/>
      <c r="Z54" s="13"/>
      <c r="AA54" s="13"/>
      <c r="AB54" s="13"/>
      <c r="AC54" s="13"/>
      <c r="AD54" s="3">
        <f t="shared" si="18"/>
        <v>0.17466439567198702</v>
      </c>
      <c r="AE54" s="3" cm="1">
        <f t="array" ref="AE54">IFERROR(_xlfn.STDEV.P(_xlfn._xlws.FILTER(T54:AC54,T54:AC54&gt;0,"")),"")</f>
        <v>1.5788407642160121E-2</v>
      </c>
      <c r="AF54" s="3">
        <f t="shared" si="19"/>
        <v>9.1154414022766913E-3</v>
      </c>
    </row>
    <row r="55" spans="1:32" x14ac:dyDescent="0.2">
      <c r="A55" s="27"/>
      <c r="B55">
        <v>7</v>
      </c>
      <c r="C55" s="2">
        <v>529.87154275251442</v>
      </c>
      <c r="D55" s="2">
        <v>512.95323975536041</v>
      </c>
      <c r="E55" s="2">
        <v>524.96388040278407</v>
      </c>
      <c r="G55" s="2"/>
      <c r="H55" s="2"/>
      <c r="I55" s="2"/>
      <c r="J55" s="2"/>
      <c r="K55" s="2"/>
      <c r="L55" s="2"/>
      <c r="M55" s="2">
        <f t="shared" si="15"/>
        <v>522.59622097021963</v>
      </c>
      <c r="N55" s="3" cm="1">
        <f t="array" ref="N55">IFERROR(_xlfn.STDEV.P(_xlfn._xlws.FILTER(C55:L55,C55:L55&gt;0,"")),"")</f>
        <v>7.1068794121065553</v>
      </c>
      <c r="O55" s="3">
        <f t="shared" si="16"/>
        <v>4.1031587416779294</v>
      </c>
      <c r="P55" s="3">
        <f t="shared" si="17"/>
        <v>17.654467160475917</v>
      </c>
      <c r="Q55" s="3"/>
      <c r="R55" s="27"/>
      <c r="S55">
        <v>7</v>
      </c>
      <c r="T55" s="13">
        <v>0.1580866437222592</v>
      </c>
      <c r="U55" s="13">
        <v>0.1899720368845664</v>
      </c>
      <c r="V55" s="13">
        <v>0.16081699999999999</v>
      </c>
      <c r="X55" s="13"/>
      <c r="Y55" s="13"/>
      <c r="Z55" s="13"/>
      <c r="AA55" s="13"/>
      <c r="AB55" s="13"/>
      <c r="AC55" s="13"/>
      <c r="AD55" s="3">
        <f t="shared" si="18"/>
        <v>0.16962522686894185</v>
      </c>
      <c r="AE55" s="3" cm="1">
        <f t="array" ref="AE55">IFERROR(_xlfn.STDEV.P(_xlfn._xlws.FILTER(T55:AC55,T55:AC55&gt;0,"")),"")</f>
        <v>1.4430482082725418E-2</v>
      </c>
      <c r="AF55" s="3">
        <f t="shared" si="19"/>
        <v>8.3314427149975921E-3</v>
      </c>
    </row>
    <row r="56" spans="1:32" x14ac:dyDescent="0.2">
      <c r="A56" s="27"/>
      <c r="B56">
        <v>8</v>
      </c>
      <c r="C56" s="2">
        <v>537.72112394096223</v>
      </c>
      <c r="D56" s="2">
        <v>521.61126872622265</v>
      </c>
      <c r="E56" s="2">
        <v>529.415436449136</v>
      </c>
      <c r="G56" s="2"/>
      <c r="H56" s="2"/>
      <c r="I56" s="2"/>
      <c r="J56" s="2"/>
      <c r="K56" s="2"/>
      <c r="L56" s="2"/>
      <c r="M56" s="2">
        <f t="shared" si="15"/>
        <v>529.58260970544029</v>
      </c>
      <c r="N56" s="3" cm="1">
        <f t="array" ref="N56">IFERROR(_xlfn.STDEV.P(_xlfn._xlws.FILTER(C56:L56,C56:L56&gt;0,"")),"")</f>
        <v>6.5778830907410519</v>
      </c>
      <c r="O56" s="3">
        <f t="shared" si="16"/>
        <v>3.7977425731372341</v>
      </c>
      <c r="P56" s="3">
        <f t="shared" si="17"/>
        <v>16.340367449194673</v>
      </c>
      <c r="Q56" s="3"/>
      <c r="R56" s="27"/>
      <c r="S56">
        <v>8</v>
      </c>
      <c r="T56" s="13">
        <v>0.14382125478879351</v>
      </c>
      <c r="U56" s="13">
        <v>0.17141639821265839</v>
      </c>
      <c r="V56" s="13">
        <v>0.156282</v>
      </c>
      <c r="X56" s="13"/>
      <c r="Y56" s="13"/>
      <c r="Z56" s="13"/>
      <c r="AA56" s="13"/>
      <c r="AB56" s="13"/>
      <c r="AC56" s="13"/>
      <c r="AD56" s="3">
        <f t="shared" si="18"/>
        <v>0.15717321766715064</v>
      </c>
      <c r="AE56" s="3" cm="1">
        <f t="array" ref="AE56">IFERROR(_xlfn.STDEV.P(_xlfn._xlws.FILTER(T56:AC56,T56:AC56&gt;0,"")),"")</f>
        <v>1.1283282230615916E-2</v>
      </c>
      <c r="AF56" s="3">
        <f t="shared" si="19"/>
        <v>6.5144060331886206E-3</v>
      </c>
    </row>
    <row r="57" spans="1:32" x14ac:dyDescent="0.2">
      <c r="A57" s="27"/>
      <c r="B57">
        <v>9</v>
      </c>
      <c r="C57" s="2">
        <v>539.22406942056864</v>
      </c>
      <c r="D57" s="2">
        <v>528.62975414706125</v>
      </c>
      <c r="E57" s="2">
        <v>528.68184201377017</v>
      </c>
      <c r="G57" s="2"/>
      <c r="H57" s="2"/>
      <c r="I57" s="2"/>
      <c r="J57" s="2"/>
      <c r="K57" s="2"/>
      <c r="L57" s="2"/>
      <c r="M57" s="2">
        <f t="shared" si="15"/>
        <v>532.17855519379998</v>
      </c>
      <c r="N57" s="3" cm="1">
        <f t="array" ref="N57">IFERROR(_xlfn.STDEV.P(_xlfn._xlws.FILTER(C57:L57,C57:L57&gt;0,"")),"")</f>
        <v>4.9819762695918079</v>
      </c>
      <c r="O57" s="3">
        <f t="shared" si="16"/>
        <v>2.876345340345158</v>
      </c>
      <c r="P57" s="3">
        <f t="shared" si="17"/>
        <v>12.375915130338244</v>
      </c>
      <c r="Q57" s="3"/>
      <c r="R57" s="27"/>
      <c r="S57">
        <v>9</v>
      </c>
      <c r="T57" s="13">
        <v>0.1553696593321077</v>
      </c>
      <c r="U57" s="13">
        <v>0.1668035498006713</v>
      </c>
      <c r="V57" s="13">
        <v>0.177291</v>
      </c>
      <c r="X57" s="13"/>
      <c r="Y57" s="13"/>
      <c r="Z57" s="13"/>
      <c r="AA57" s="13"/>
      <c r="AB57" s="13"/>
      <c r="AC57" s="13"/>
      <c r="AD57" s="3">
        <f t="shared" si="18"/>
        <v>0.16648806971092633</v>
      </c>
      <c r="AE57" s="3" cm="1">
        <f t="array" ref="AE57">IFERROR(_xlfn.STDEV.P(_xlfn._xlws.FILTER(T57:AC57,T57:AC57&gt;0,"")),"")</f>
        <v>8.9521297255538181E-3</v>
      </c>
      <c r="AF57" s="3">
        <f t="shared" si="19"/>
        <v>5.1685145068689478E-3</v>
      </c>
    </row>
    <row r="58" spans="1:32" x14ac:dyDescent="0.2">
      <c r="A58" s="27"/>
      <c r="B58">
        <v>10</v>
      </c>
      <c r="C58" s="2">
        <v>545.90016597410738</v>
      </c>
      <c r="D58" s="2">
        <v>532.35895467522676</v>
      </c>
      <c r="E58" s="2">
        <v>538.30447448896382</v>
      </c>
      <c r="G58" s="2"/>
      <c r="H58" s="2"/>
      <c r="I58" s="2"/>
      <c r="J58" s="2"/>
      <c r="K58" s="2"/>
      <c r="L58" s="2"/>
      <c r="M58" s="2">
        <f t="shared" si="15"/>
        <v>538.85453171276595</v>
      </c>
      <c r="N58" s="3" cm="1">
        <f t="array" ref="N58">IFERROR(_xlfn.STDEV.P(_xlfn._xlws.FILTER(C58:L58,C58:L58&gt;0,"")),"")</f>
        <v>5.5418422371581926</v>
      </c>
      <c r="O58" s="3">
        <f t="shared" si="16"/>
        <v>3.1995841074297204</v>
      </c>
      <c r="P58" s="3">
        <f t="shared" si="17"/>
        <v>13.766699293895488</v>
      </c>
      <c r="Q58" s="3"/>
      <c r="R58" s="27"/>
      <c r="S58">
        <v>10</v>
      </c>
      <c r="T58" s="13">
        <v>0.15173401633274811</v>
      </c>
      <c r="U58" s="13">
        <v>0.1629209015719518</v>
      </c>
      <c r="V58" s="13">
        <v>0.15570899999999999</v>
      </c>
      <c r="X58" s="13"/>
      <c r="Y58" s="13"/>
      <c r="Z58" s="13"/>
      <c r="AA58" s="13"/>
      <c r="AB58" s="13"/>
      <c r="AC58" s="13"/>
      <c r="AD58" s="3">
        <f t="shared" si="18"/>
        <v>0.15678797263489996</v>
      </c>
      <c r="AE58" s="3" cm="1">
        <f t="array" ref="AE58">IFERROR(_xlfn.STDEV.P(_xlfn._xlws.FILTER(T58:AC58,T58:AC58&gt;0,"")),"")</f>
        <v>4.630315813485845E-3</v>
      </c>
      <c r="AF58" s="3">
        <f t="shared" si="19"/>
        <v>2.6733140813490338E-3</v>
      </c>
    </row>
    <row r="59" spans="1:32" x14ac:dyDescent="0.2">
      <c r="A59" s="27"/>
      <c r="B59">
        <v>20</v>
      </c>
      <c r="C59" s="2">
        <v>575.53023241899575</v>
      </c>
      <c r="D59" s="2">
        <v>565.06489003311879</v>
      </c>
      <c r="E59" s="2">
        <v>563.67291497146073</v>
      </c>
      <c r="G59" s="2"/>
      <c r="H59" s="2"/>
      <c r="I59" s="2"/>
      <c r="J59" s="2"/>
      <c r="K59" s="2"/>
      <c r="L59" s="2"/>
      <c r="M59" s="2">
        <f t="shared" si="15"/>
        <v>568.08934580785842</v>
      </c>
      <c r="N59" s="3" cm="1">
        <f t="array" ref="N59">IFERROR(_xlfn.STDEV.P(_xlfn._xlws.FILTER(C59:L59,C59:L59&gt;0,"")),"")</f>
        <v>5.2921006423361208</v>
      </c>
      <c r="O59" s="3">
        <f t="shared" si="16"/>
        <v>3.0553957304313508</v>
      </c>
      <c r="P59" s="3">
        <f t="shared" si="17"/>
        <v>13.146306780005308</v>
      </c>
      <c r="Q59" s="3"/>
      <c r="R59" s="27"/>
      <c r="S59">
        <v>20</v>
      </c>
      <c r="T59" s="13">
        <v>0.14153882096850931</v>
      </c>
      <c r="U59" s="13">
        <v>0.14227544097306449</v>
      </c>
      <c r="V59" s="13">
        <v>0.151865</v>
      </c>
      <c r="X59" s="13"/>
      <c r="Y59" s="13"/>
      <c r="Z59" s="13"/>
      <c r="AA59" s="13"/>
      <c r="AB59" s="13"/>
      <c r="AC59" s="13"/>
      <c r="AD59" s="3">
        <f t="shared" si="18"/>
        <v>0.14522642064719127</v>
      </c>
      <c r="AE59" s="3" cm="1">
        <f t="array" ref="AE59">IFERROR(_xlfn.STDEV.P(_xlfn._xlws.FILTER(T59:AC59,T59:AC59&gt;0,"")),"")</f>
        <v>4.7038072611755343E-3</v>
      </c>
      <c r="AF59" s="3">
        <f t="shared" si="19"/>
        <v>2.7157443884558113E-3</v>
      </c>
    </row>
    <row r="60" spans="1:32" x14ac:dyDescent="0.2">
      <c r="A60" s="27"/>
      <c r="B60">
        <v>30</v>
      </c>
      <c r="C60" s="2">
        <v>587.54478205489727</v>
      </c>
      <c r="D60" s="2">
        <v>574.36827125847424</v>
      </c>
      <c r="E60" s="2">
        <v>582.06740438021563</v>
      </c>
      <c r="G60" s="2"/>
      <c r="H60" s="2"/>
      <c r="I60" s="2"/>
      <c r="J60" s="2"/>
      <c r="K60" s="2"/>
      <c r="L60" s="2"/>
      <c r="M60" s="2">
        <f t="shared" si="15"/>
        <v>581.32681923119571</v>
      </c>
      <c r="N60" s="3" cm="1">
        <f t="array" ref="N60">IFERROR(_xlfn.STDEV.P(_xlfn._xlws.FILTER(C60:L60,C60:L60&gt;0,"")),"")</f>
        <v>5.404717628410376</v>
      </c>
      <c r="O60" s="3">
        <f t="shared" si="16"/>
        <v>3.1204151776566467</v>
      </c>
      <c r="P60" s="3">
        <f t="shared" si="17"/>
        <v>13.426062882096028</v>
      </c>
      <c r="Q60" s="3"/>
      <c r="R60" s="27"/>
      <c r="S60">
        <v>30</v>
      </c>
      <c r="T60" s="13">
        <v>0.1422079978265704</v>
      </c>
      <c r="U60" s="13">
        <v>0.15231673129615669</v>
      </c>
      <c r="V60" s="13">
        <v>0.13256699999999999</v>
      </c>
      <c r="X60" s="13"/>
      <c r="Y60" s="13"/>
      <c r="Z60" s="13"/>
      <c r="AA60" s="13"/>
      <c r="AB60" s="13"/>
      <c r="AC60" s="13"/>
      <c r="AD60" s="3">
        <f t="shared" si="18"/>
        <v>0.1423639097075757</v>
      </c>
      <c r="AE60" s="3" cm="1">
        <f t="array" ref="AE60">IFERROR(_xlfn.STDEV.P(_xlfn._xlws.FILTER(T60:AC60,T60:AC60&gt;0,"")),"")</f>
        <v>8.0635477284537252E-3</v>
      </c>
      <c r="AF60" s="3">
        <f t="shared" si="19"/>
        <v>4.655491451646154E-3</v>
      </c>
    </row>
    <row r="61" spans="1:32" x14ac:dyDescent="0.2">
      <c r="A61" s="27"/>
      <c r="B61">
        <v>60</v>
      </c>
      <c r="C61" s="2">
        <v>607.73345876989083</v>
      </c>
      <c r="D61" s="2">
        <v>594.15705135155929</v>
      </c>
      <c r="E61" s="2">
        <v>599.12762466735717</v>
      </c>
      <c r="G61" s="2"/>
      <c r="H61" s="2"/>
      <c r="I61" s="2"/>
      <c r="J61" s="2"/>
      <c r="K61" s="2"/>
      <c r="L61" s="2"/>
      <c r="M61" s="2">
        <f t="shared" si="15"/>
        <v>600.33937826293572</v>
      </c>
      <c r="N61" s="3" cm="1">
        <f t="array" ref="N61">IFERROR(_xlfn.STDEV.P(_xlfn._xlws.FILTER(C61:L61,C61:L61&gt;0,"")),"")</f>
        <v>5.6083847751635929</v>
      </c>
      <c r="O61" s="3">
        <f t="shared" si="16"/>
        <v>3.2380024596596995</v>
      </c>
      <c r="P61" s="3">
        <f t="shared" si="17"/>
        <v>13.932000121990283</v>
      </c>
      <c r="Q61" s="3"/>
      <c r="R61" s="27"/>
      <c r="S61">
        <v>60</v>
      </c>
      <c r="T61" s="13">
        <v>0.13193043665744619</v>
      </c>
      <c r="U61" s="13">
        <v>0.14201129597957479</v>
      </c>
      <c r="V61" s="13">
        <v>0.13537099999999999</v>
      </c>
      <c r="X61" s="13"/>
      <c r="Y61" s="13"/>
      <c r="Z61" s="13"/>
      <c r="AA61" s="13"/>
      <c r="AB61" s="13"/>
      <c r="AC61" s="13"/>
      <c r="AD61" s="3">
        <f t="shared" si="18"/>
        <v>0.13643757754567365</v>
      </c>
      <c r="AE61" s="3" cm="1">
        <f t="array" ref="AE61">IFERROR(_xlfn.STDEV.P(_xlfn._xlws.FILTER(T61:AC61,T61:AC61&gt;0,"")),"")</f>
        <v>4.1840269210286097E-3</v>
      </c>
      <c r="AF61" s="3">
        <f t="shared" si="19"/>
        <v>2.415649069152509E-3</v>
      </c>
    </row>
    <row r="62" spans="1:32" x14ac:dyDescent="0.2">
      <c r="A62" s="27"/>
      <c r="B62">
        <v>120</v>
      </c>
      <c r="C62" s="2">
        <v>612.463490752967</v>
      </c>
      <c r="D62" s="2">
        <v>602.21546698766963</v>
      </c>
      <c r="E62" s="2">
        <v>608.24039653090608</v>
      </c>
      <c r="G62" s="2"/>
      <c r="H62" s="2"/>
      <c r="I62" s="2"/>
      <c r="J62" s="2"/>
      <c r="K62" s="2"/>
      <c r="L62" s="2"/>
      <c r="M62" s="2">
        <f t="shared" si="15"/>
        <v>607.63978475718091</v>
      </c>
      <c r="N62" s="3" cm="1">
        <f t="array" ref="N62">IFERROR(_xlfn.STDEV.P(_xlfn._xlws.FILTER(C62:L62,C62:L62&gt;0,"")),"")</f>
        <v>4.2052386892682581</v>
      </c>
      <c r="O62" s="3">
        <f t="shared" si="16"/>
        <v>2.4278956892556578</v>
      </c>
      <c r="P62" s="3">
        <f t="shared" si="17"/>
        <v>10.446392014922811</v>
      </c>
      <c r="Q62" s="3"/>
      <c r="R62" s="27"/>
      <c r="S62">
        <v>120</v>
      </c>
      <c r="T62" s="13">
        <v>0.1386424216540261</v>
      </c>
      <c r="U62" s="13">
        <v>0.14637990364329381</v>
      </c>
      <c r="V62" s="13">
        <v>0.14208000000000001</v>
      </c>
      <c r="X62" s="13"/>
      <c r="Y62" s="13"/>
      <c r="Z62" s="13"/>
      <c r="AA62" s="13"/>
      <c r="AB62" s="13"/>
      <c r="AC62" s="13"/>
      <c r="AD62" s="3">
        <f t="shared" si="18"/>
        <v>0.14236744176577332</v>
      </c>
      <c r="AE62" s="3" cm="1">
        <f t="array" ref="AE62">IFERROR(_xlfn.STDEV.P(_xlfn._xlws.FILTER(T62:AC62,T62:AC62&gt;0,"")),"")</f>
        <v>3.165346106414875E-3</v>
      </c>
      <c r="AF62" s="3">
        <f t="shared" si="19"/>
        <v>1.827513426616962E-3</v>
      </c>
    </row>
    <row r="63" spans="1:32" x14ac:dyDescent="0.2">
      <c r="A63" s="26" t="s">
        <v>48</v>
      </c>
      <c r="B63" s="16" t="s">
        <v>41</v>
      </c>
      <c r="C63" s="7" t="str">
        <f>'Peak positions'!H145</f>
        <v>UP029</v>
      </c>
      <c r="D63" s="7" t="str">
        <f>'Peak positions'!H161</f>
        <v>UP030</v>
      </c>
      <c r="E63" s="7" t="str">
        <f>'Peak positions'!H177</f>
        <v>MR39</v>
      </c>
      <c r="F63" s="9" t="str">
        <f>'Peak positions'!H192</f>
        <v>MR58</v>
      </c>
      <c r="G63" s="7"/>
      <c r="J63" s="7"/>
      <c r="K63" s="7"/>
      <c r="L63" s="7"/>
      <c r="M63" s="1" t="s">
        <v>43</v>
      </c>
      <c r="N63" s="1" t="s">
        <v>44</v>
      </c>
      <c r="O63" s="1" t="s">
        <v>53</v>
      </c>
      <c r="P63" s="1" t="s">
        <v>77</v>
      </c>
      <c r="Q63" s="1" t="s">
        <v>65</v>
      </c>
      <c r="R63" s="26" t="s">
        <v>48</v>
      </c>
      <c r="S63" s="16" t="s">
        <v>41</v>
      </c>
      <c r="T63" s="18" t="str">
        <f>'Peak positions'!H145</f>
        <v>UP029</v>
      </c>
      <c r="U63" s="18" t="str">
        <f>'Peak positions'!H161</f>
        <v>UP030</v>
      </c>
      <c r="V63" s="18" t="str">
        <f>'Peak positions'!H177</f>
        <v>MR39</v>
      </c>
      <c r="W63" s="18" t="str">
        <f>'Peak positions'!H192</f>
        <v>MR58</v>
      </c>
      <c r="X63" s="18" t="str">
        <f>'Peak positions'!H207</f>
        <v>MR40</v>
      </c>
      <c r="Y63" s="18"/>
      <c r="Z63" s="18"/>
      <c r="AA63" s="18"/>
      <c r="AB63" s="18"/>
      <c r="AC63" s="18"/>
      <c r="AD63" s="1" t="s">
        <v>43</v>
      </c>
      <c r="AE63" s="1" t="s">
        <v>44</v>
      </c>
      <c r="AF63" s="1" t="s">
        <v>53</v>
      </c>
    </row>
    <row r="64" spans="1:32" x14ac:dyDescent="0.2">
      <c r="A64" s="26"/>
      <c r="B64" s="7">
        <v>1</v>
      </c>
      <c r="C64" s="9" cm="1">
        <f t="array" ref="C64:C77">'Peak positions'!K146:K159</f>
        <v>0</v>
      </c>
      <c r="D64" s="9" cm="1">
        <f t="array" ref="D64:D77">'Peak positions'!K162:K175</f>
        <v>395.48204356798436</v>
      </c>
      <c r="E64" s="9" cm="1">
        <f t="array" ref="E64:E77">'Peak positions'!K177:K190</f>
        <v>427.16308503916281</v>
      </c>
      <c r="F64" s="9" cm="1">
        <f t="array" ref="F64:F77">'Peak positions'!K192:K205</f>
        <v>426.44800360463853</v>
      </c>
      <c r="G64" s="9"/>
      <c r="J64" s="9"/>
      <c r="K64" s="9"/>
      <c r="L64" s="9"/>
      <c r="M64" s="2">
        <f t="shared" ref="M64:M77" si="20">IFERROR(AVERAGEIF(C64:L64,"&gt;0",C64:L64), "")</f>
        <v>416.36437740392859</v>
      </c>
      <c r="N64" s="3" cm="1">
        <f t="array" ref="N64">IFERROR(_xlfn.STDEV.P(_xlfn._xlws.FILTER(C64:L64,C64:L64&gt;0,"")),"")</f>
        <v>14.768925377096455</v>
      </c>
      <c r="O64" s="3">
        <f t="shared" ref="O64:O77" si="21">IFERROR(N64/SQRT(COUNTIF(C64:L64,"&gt;0")),"")</f>
        <v>8.5268430421081334</v>
      </c>
      <c r="P64" s="3">
        <f>IFERROR(_xlfn.CONFIDENCE.T(0.05,N64,COUNT(C64:L64)),"")</f>
        <v>23.500655999675711</v>
      </c>
      <c r="Q64" s="3">
        <v>426.44800360463853</v>
      </c>
      <c r="R64" s="26"/>
      <c r="S64" s="7">
        <v>1</v>
      </c>
      <c r="T64" s="18" cm="1">
        <f t="array" ref="T64:T77">'Peak positions'!L146:L159</f>
        <v>0</v>
      </c>
      <c r="U64" s="18" cm="1">
        <f t="array" ref="U64:U77">'Peak positions'!L162:L175</f>
        <v>0.2734118694737841</v>
      </c>
      <c r="V64" s="18" cm="1">
        <f t="array" ref="V64:V77">'Peak positions'!L177:L190</f>
        <v>0.33516699999999999</v>
      </c>
      <c r="W64" s="18" cm="1">
        <f t="array" ref="W64:W77">'Peak positions'!L192:L205</f>
        <v>0.25641000000000003</v>
      </c>
      <c r="X64" s="18" cm="1">
        <f t="array" ref="X64:X77">'Peak positions'!L207:L220</f>
        <v>0.24835399999999999</v>
      </c>
      <c r="Y64" s="18"/>
      <c r="Z64" s="18"/>
      <c r="AA64" s="18"/>
      <c r="AB64" s="18"/>
      <c r="AC64" s="18"/>
      <c r="AD64" s="3">
        <f>IFERROR(AVERAGEIF(T64:AC64,"&gt;0",T64:AC64), "")</f>
        <v>0.27833571736844603</v>
      </c>
      <c r="AE64" s="3" cm="1">
        <f t="array" ref="AE64">IFERROR(_xlfn.STDEV.P(_xlfn._xlws.FILTER(T64:AC64,T64:AC64&gt;0,"")),"")</f>
        <v>3.4035567507093495E-2</v>
      </c>
      <c r="AF64" s="3">
        <f>IF(AE64=0,"",IFERROR(AE64/SQRT(COUNTIF(T64:AC64,"&gt;0")),""))</f>
        <v>1.7017783753546747E-2</v>
      </c>
    </row>
    <row r="65" spans="1:32" x14ac:dyDescent="0.2">
      <c r="A65" s="26"/>
      <c r="B65" s="7">
        <v>2</v>
      </c>
      <c r="C65" s="9">
        <v>474.66830508301302</v>
      </c>
      <c r="D65" s="9">
        <v>466.02821679353343</v>
      </c>
      <c r="E65" s="9">
        <v>0</v>
      </c>
      <c r="F65" s="9">
        <v>0</v>
      </c>
      <c r="G65" s="9"/>
      <c r="J65" s="9"/>
      <c r="K65" s="9"/>
      <c r="L65" s="9"/>
      <c r="M65" s="2">
        <f t="shared" si="20"/>
        <v>470.34826093827326</v>
      </c>
      <c r="N65" s="3" cm="1">
        <f t="array" ref="N65">IFERROR(_xlfn.STDEV.P(_xlfn._xlws.FILTER(C65:L65,C65:L65&gt;0,"")),"")</f>
        <v>4.3200441447397964</v>
      </c>
      <c r="O65" s="3">
        <f t="shared" si="21"/>
        <v>3.0547325097707487</v>
      </c>
      <c r="P65" s="3">
        <f t="shared" ref="P65:P77" si="22">IFERROR(_xlfn.CONFIDENCE.T(0.05,N65,COUNT(C65:L65)),"")</f>
        <v>6.8741542635448427</v>
      </c>
      <c r="Q65" s="3"/>
      <c r="R65" s="26"/>
      <c r="S65" s="7">
        <v>2</v>
      </c>
      <c r="T65" s="18">
        <v>0.21050760899795359</v>
      </c>
      <c r="U65" s="18">
        <v>0.22516139177091429</v>
      </c>
      <c r="V65" s="18">
        <v>0</v>
      </c>
      <c r="W65" s="18">
        <v>0</v>
      </c>
      <c r="X65" s="18">
        <v>0</v>
      </c>
      <c r="Y65" s="18"/>
      <c r="Z65" s="18"/>
      <c r="AA65" s="18"/>
      <c r="AB65" s="18"/>
      <c r="AC65" s="18"/>
      <c r="AD65" s="3">
        <f t="shared" ref="AD65:AD77" si="23">IFERROR(AVERAGEIF(T65:AC65,"&gt;0",T65:AC65), "")</f>
        <v>0.21783450038443394</v>
      </c>
      <c r="AE65" s="3" cm="1">
        <f t="array" ref="AE65">IFERROR(_xlfn.STDEV.P(_xlfn._xlws.FILTER(T65:AC65,T65:AC65&gt;0,"")),"")</f>
        <v>7.3268913864803498E-3</v>
      </c>
      <c r="AF65" s="3">
        <f t="shared" ref="AF65:AF77" si="24">IF(AE65=0,"",IFERROR(AE65/SQRT(COUNTIF(T65:AC65,"&gt;0")),""))</f>
        <v>5.18089458439756E-3</v>
      </c>
    </row>
    <row r="66" spans="1:32" x14ac:dyDescent="0.2">
      <c r="A66" s="26"/>
      <c r="B66" s="7">
        <v>3</v>
      </c>
      <c r="C66" s="9">
        <v>500.96278686576625</v>
      </c>
      <c r="D66" s="9">
        <v>490.1611260061764</v>
      </c>
      <c r="E66" s="9">
        <v>0</v>
      </c>
      <c r="F66" s="9">
        <v>0</v>
      </c>
      <c r="G66" s="9"/>
      <c r="J66" s="9"/>
      <c r="K66" s="9"/>
      <c r="L66" s="9"/>
      <c r="M66" s="2">
        <f t="shared" si="20"/>
        <v>495.5619564359713</v>
      </c>
      <c r="N66" s="3" cm="1">
        <f t="array" ref="N66">IFERROR(_xlfn.STDEV.P(_xlfn._xlws.FILTER(C66:L66,C66:L66&gt;0,"")),"")</f>
        <v>5.4008304297949223</v>
      </c>
      <c r="O66" s="3">
        <f t="shared" si="21"/>
        <v>3.8189638209466454</v>
      </c>
      <c r="P66" s="3">
        <f t="shared" si="22"/>
        <v>8.5939264233823387</v>
      </c>
      <c r="Q66" s="3"/>
      <c r="R66" s="26"/>
      <c r="S66" s="7">
        <v>3</v>
      </c>
      <c r="T66" s="18">
        <v>0.18700544552322931</v>
      </c>
      <c r="U66" s="18">
        <v>0.21686363314709819</v>
      </c>
      <c r="V66" s="18">
        <v>0</v>
      </c>
      <c r="W66" s="18">
        <v>0</v>
      </c>
      <c r="X66" s="18">
        <v>0</v>
      </c>
      <c r="Y66" s="18"/>
      <c r="Z66" s="18"/>
      <c r="AA66" s="18"/>
      <c r="AB66" s="18"/>
      <c r="AC66" s="18"/>
      <c r="AD66" s="3">
        <f t="shared" si="23"/>
        <v>0.20193453933516375</v>
      </c>
      <c r="AE66" s="3" cm="1">
        <f t="array" ref="AE66">IFERROR(_xlfn.STDEV.P(_xlfn._xlws.FILTER(T66:AC66,T66:AC66&gt;0,"")),"")</f>
        <v>1.4929093811934441E-2</v>
      </c>
      <c r="AF66" s="3">
        <f t="shared" si="24"/>
        <v>1.0556463471388966E-2</v>
      </c>
    </row>
    <row r="67" spans="1:32" x14ac:dyDescent="0.2">
      <c r="A67" s="26"/>
      <c r="B67" s="7">
        <v>4</v>
      </c>
      <c r="C67" s="9">
        <v>512.26871583432546</v>
      </c>
      <c r="D67" s="9">
        <v>506.58815147268854</v>
      </c>
      <c r="E67" s="9">
        <v>0</v>
      </c>
      <c r="F67" s="9">
        <v>0</v>
      </c>
      <c r="G67" s="9"/>
      <c r="J67" s="9"/>
      <c r="K67" s="9"/>
      <c r="L67" s="9"/>
      <c r="M67" s="2">
        <f t="shared" si="20"/>
        <v>509.428433653507</v>
      </c>
      <c r="N67" s="3" cm="1">
        <f t="array" ref="N67">IFERROR(_xlfn.STDEV.P(_xlfn._xlws.FILTER(C67:L67,C67:L67&gt;0,"")),"")</f>
        <v>2.8402821808184626</v>
      </c>
      <c r="O67" s="3">
        <f t="shared" si="21"/>
        <v>2.0083827905400504</v>
      </c>
      <c r="P67" s="3">
        <f t="shared" si="22"/>
        <v>4.5195227661544362</v>
      </c>
      <c r="Q67" s="3"/>
      <c r="R67" s="26"/>
      <c r="S67" s="7">
        <v>4</v>
      </c>
      <c r="T67" s="18">
        <v>0.17845901122380359</v>
      </c>
      <c r="U67" s="18">
        <v>0.17870003301279169</v>
      </c>
      <c r="V67" s="18">
        <v>0</v>
      </c>
      <c r="W67" s="18">
        <v>0</v>
      </c>
      <c r="X67" s="18">
        <v>0</v>
      </c>
      <c r="Y67" s="18"/>
      <c r="Z67" s="18"/>
      <c r="AA67" s="18"/>
      <c r="AB67" s="18"/>
      <c r="AC67" s="18"/>
      <c r="AD67" s="3">
        <f t="shared" si="23"/>
        <v>0.17857952211829764</v>
      </c>
      <c r="AE67" s="3" cm="1">
        <f t="array" ref="AE67">IFERROR(_xlfn.STDEV.P(_xlfn._xlws.FILTER(T67:AC67,T67:AC67&gt;0,"")),"")</f>
        <v>1.205108944940525E-4</v>
      </c>
      <c r="AF67" s="3">
        <f t="shared" si="24"/>
        <v>8.5214070703601097E-5</v>
      </c>
    </row>
    <row r="68" spans="1:32" x14ac:dyDescent="0.2">
      <c r="A68" s="26"/>
      <c r="B68" s="7">
        <v>5</v>
      </c>
      <c r="C68" s="9">
        <v>523.97601369062386</v>
      </c>
      <c r="D68" s="9">
        <v>513.98748099214129</v>
      </c>
      <c r="E68" s="9">
        <v>520.03941065220101</v>
      </c>
      <c r="F68" s="9">
        <v>512.26157137509563</v>
      </c>
      <c r="G68" s="9"/>
      <c r="J68" s="9"/>
      <c r="K68" s="9"/>
      <c r="L68" s="9"/>
      <c r="M68" s="2">
        <f t="shared" si="20"/>
        <v>517.56611917751547</v>
      </c>
      <c r="N68" s="3" cm="1">
        <f t="array" ref="N68">IFERROR(_xlfn.STDEV.P(_xlfn._xlws.FILTER(C68:L68,C68:L68&gt;0,"")),"")</f>
        <v>4.6943795393508774</v>
      </c>
      <c r="O68" s="3">
        <f t="shared" si="21"/>
        <v>2.3471897696754387</v>
      </c>
      <c r="P68" s="3">
        <f t="shared" si="22"/>
        <v>7.4698054103033202</v>
      </c>
      <c r="Q68" s="3">
        <v>512.26157137509563</v>
      </c>
      <c r="R68" s="26"/>
      <c r="S68" s="7">
        <v>5</v>
      </c>
      <c r="T68" s="18">
        <v>0.16832248284634591</v>
      </c>
      <c r="U68" s="18">
        <v>0.17553440053494621</v>
      </c>
      <c r="V68" s="18">
        <v>0.16083700000000001</v>
      </c>
      <c r="W68" s="18">
        <v>0.172679</v>
      </c>
      <c r="X68" s="18">
        <v>0.15198300000000001</v>
      </c>
      <c r="Y68" s="18"/>
      <c r="Z68" s="18"/>
      <c r="AA68" s="18"/>
      <c r="AB68" s="18"/>
      <c r="AC68" s="18"/>
      <c r="AD68" s="3">
        <f t="shared" si="23"/>
        <v>0.16587117667625845</v>
      </c>
      <c r="AE68" s="3" cm="1">
        <f t="array" ref="AE68">IFERROR(_xlfn.STDEV.P(_xlfn._xlws.FILTER(T68:AC68,T68:AC68&gt;0,"")),"")</f>
        <v>8.5317951439149546E-3</v>
      </c>
      <c r="AF68" s="3">
        <f t="shared" si="24"/>
        <v>3.8155347823792879E-3</v>
      </c>
    </row>
    <row r="69" spans="1:32" x14ac:dyDescent="0.2">
      <c r="A69" s="26"/>
      <c r="B69" s="7">
        <v>6</v>
      </c>
      <c r="C69" s="9">
        <v>531.73753864427442</v>
      </c>
      <c r="D69" s="9">
        <v>517.98300626378875</v>
      </c>
      <c r="E69" s="9">
        <v>0</v>
      </c>
      <c r="F69" s="9">
        <v>0</v>
      </c>
      <c r="G69" s="9"/>
      <c r="J69" s="9"/>
      <c r="K69" s="9"/>
      <c r="L69" s="9"/>
      <c r="M69" s="2">
        <f t="shared" si="20"/>
        <v>524.86027245403159</v>
      </c>
      <c r="N69" s="3" cm="1">
        <f t="array" ref="N69">IFERROR(_xlfn.STDEV.P(_xlfn._xlws.FILTER(C69:L69,C69:L69&gt;0,"")),"")</f>
        <v>6.8772661902428354</v>
      </c>
      <c r="O69" s="3">
        <f t="shared" si="21"/>
        <v>4.8629615591456812</v>
      </c>
      <c r="P69" s="3">
        <f t="shared" si="22"/>
        <v>10.94326518879544</v>
      </c>
      <c r="Q69" s="3"/>
      <c r="R69" s="26"/>
      <c r="S69" s="7">
        <v>6</v>
      </c>
      <c r="T69" s="18">
        <v>0.15344505834974331</v>
      </c>
      <c r="U69" s="18">
        <v>0.1721477997298104</v>
      </c>
      <c r="V69" s="18">
        <v>0</v>
      </c>
      <c r="W69" s="18">
        <v>0</v>
      </c>
      <c r="X69" s="18">
        <v>0</v>
      </c>
      <c r="Y69" s="18"/>
      <c r="Z69" s="18"/>
      <c r="AA69" s="18"/>
      <c r="AB69" s="18"/>
      <c r="AC69" s="18"/>
      <c r="AD69" s="3">
        <f t="shared" si="23"/>
        <v>0.16279642903977687</v>
      </c>
      <c r="AE69" s="3" cm="1">
        <f t="array" ref="AE69">IFERROR(_xlfn.STDEV.P(_xlfn._xlws.FILTER(T69:AC69,T69:AC69&gt;0,"")),"")</f>
        <v>9.3513706900335419E-3</v>
      </c>
      <c r="AF69" s="3">
        <f t="shared" si="24"/>
        <v>6.6124176283118416E-3</v>
      </c>
    </row>
    <row r="70" spans="1:32" x14ac:dyDescent="0.2">
      <c r="A70" s="26"/>
      <c r="B70" s="7">
        <v>7</v>
      </c>
      <c r="C70" s="9">
        <v>538.37649127502414</v>
      </c>
      <c r="D70" s="9">
        <v>522.68919231235725</v>
      </c>
      <c r="E70" s="9">
        <v>0</v>
      </c>
      <c r="F70" s="9">
        <v>0</v>
      </c>
      <c r="G70" s="9"/>
      <c r="J70" s="9"/>
      <c r="K70" s="9"/>
      <c r="L70" s="9"/>
      <c r="M70" s="2">
        <f t="shared" si="20"/>
        <v>530.53284179369075</v>
      </c>
      <c r="N70" s="3" cm="1">
        <f t="array" ref="N70">IFERROR(_xlfn.STDEV.P(_xlfn._xlws.FILTER(C70:L70,C70:L70&gt;0,"")),"")</f>
        <v>7.8436494813334434</v>
      </c>
      <c r="O70" s="3">
        <f t="shared" si="21"/>
        <v>5.5462977375012237</v>
      </c>
      <c r="P70" s="3">
        <f t="shared" si="22"/>
        <v>12.480996655905049</v>
      </c>
      <c r="Q70" s="3"/>
      <c r="R70" s="26"/>
      <c r="S70" s="7">
        <v>7</v>
      </c>
      <c r="T70" s="18">
        <v>0.15392601964579219</v>
      </c>
      <c r="U70" s="18">
        <v>0.16962163474981409</v>
      </c>
      <c r="V70" s="18">
        <v>0</v>
      </c>
      <c r="W70" s="18">
        <v>0</v>
      </c>
      <c r="X70" s="18">
        <v>0</v>
      </c>
      <c r="Y70" s="18"/>
      <c r="Z70" s="18"/>
      <c r="AA70" s="18"/>
      <c r="AB70" s="18"/>
      <c r="AC70" s="18"/>
      <c r="AD70" s="3">
        <f t="shared" si="23"/>
        <v>0.16177382719780314</v>
      </c>
      <c r="AE70" s="3" cm="1">
        <f t="array" ref="AE70">IFERROR(_xlfn.STDEV.P(_xlfn._xlws.FILTER(T70:AC70,T70:AC70&gt;0,"")),"")</f>
        <v>7.8478075520109492E-3</v>
      </c>
      <c r="AF70" s="3">
        <f t="shared" si="24"/>
        <v>5.5492379374739408E-3</v>
      </c>
    </row>
    <row r="71" spans="1:32" x14ac:dyDescent="0.2">
      <c r="A71" s="26"/>
      <c r="B71" s="7">
        <v>8</v>
      </c>
      <c r="C71" s="9">
        <v>543.35448012527718</v>
      </c>
      <c r="D71" s="9">
        <v>527.41197009554821</v>
      </c>
      <c r="E71" s="9">
        <v>0</v>
      </c>
      <c r="F71" s="9">
        <v>0</v>
      </c>
      <c r="G71" s="9"/>
      <c r="J71" s="9"/>
      <c r="K71" s="9"/>
      <c r="L71" s="9"/>
      <c r="M71" s="2">
        <f t="shared" si="20"/>
        <v>535.3832251104127</v>
      </c>
      <c r="N71" s="3" cm="1">
        <f t="array" ref="N71">IFERROR(_xlfn.STDEV.P(_xlfn._xlws.FILTER(C71:L71,C71:L71&gt;0,"")),"")</f>
        <v>7.9712550148644823</v>
      </c>
      <c r="O71" s="3">
        <f t="shared" si="21"/>
        <v>5.6365284755779488</v>
      </c>
      <c r="P71" s="3">
        <f t="shared" si="22"/>
        <v>12.684045535264854</v>
      </c>
      <c r="Q71" s="3"/>
      <c r="R71" s="26"/>
      <c r="S71" s="7">
        <v>8</v>
      </c>
      <c r="T71" s="18">
        <v>0.14808109996160521</v>
      </c>
      <c r="U71" s="18">
        <v>0.1772869949937935</v>
      </c>
      <c r="V71" s="18">
        <v>0</v>
      </c>
      <c r="W71" s="18">
        <v>0</v>
      </c>
      <c r="X71" s="18">
        <v>0</v>
      </c>
      <c r="Y71" s="18"/>
      <c r="Z71" s="18"/>
      <c r="AA71" s="18"/>
      <c r="AB71" s="18"/>
      <c r="AC71" s="18"/>
      <c r="AD71" s="3">
        <f t="shared" si="23"/>
        <v>0.16268404747769935</v>
      </c>
      <c r="AE71" s="3" cm="1">
        <f t="array" ref="AE71">IFERROR(_xlfn.STDEV.P(_xlfn._xlws.FILTER(T71:AC71,T71:AC71&gt;0,"")),"")</f>
        <v>1.4602947516094145E-2</v>
      </c>
      <c r="AF71" s="3">
        <f t="shared" si="24"/>
        <v>1.032584321394142E-2</v>
      </c>
    </row>
    <row r="72" spans="1:32" x14ac:dyDescent="0.2">
      <c r="A72" s="26"/>
      <c r="B72" s="7">
        <v>9</v>
      </c>
      <c r="C72" s="9">
        <v>544.95064199501473</v>
      </c>
      <c r="D72" s="9">
        <v>529.47950228687625</v>
      </c>
      <c r="E72" s="9">
        <v>0</v>
      </c>
      <c r="F72" s="9">
        <v>0</v>
      </c>
      <c r="G72" s="9"/>
      <c r="J72" s="9"/>
      <c r="K72" s="9"/>
      <c r="L72" s="9"/>
      <c r="M72" s="2">
        <f t="shared" si="20"/>
        <v>537.21507214094549</v>
      </c>
      <c r="N72" s="3" cm="1">
        <f t="array" ref="N72">IFERROR(_xlfn.STDEV.P(_xlfn._xlws.FILTER(C72:L72,C72:L72&gt;0,"")),"")</f>
        <v>7.7355698540692401</v>
      </c>
      <c r="O72" s="3">
        <f t="shared" si="21"/>
        <v>5.4698739001545915</v>
      </c>
      <c r="P72" s="3">
        <f t="shared" si="22"/>
        <v>12.309017850673348</v>
      </c>
      <c r="Q72" s="3"/>
      <c r="R72" s="26"/>
      <c r="S72" s="7">
        <v>9</v>
      </c>
      <c r="T72" s="18">
        <v>0.15407662813608261</v>
      </c>
      <c r="U72" s="18">
        <v>0.1775163474342667</v>
      </c>
      <c r="V72" s="18">
        <v>0</v>
      </c>
      <c r="W72" s="18">
        <v>0</v>
      </c>
      <c r="X72" s="18">
        <v>0</v>
      </c>
      <c r="Y72" s="18"/>
      <c r="Z72" s="18"/>
      <c r="AA72" s="18"/>
      <c r="AB72" s="18"/>
      <c r="AC72" s="18"/>
      <c r="AD72" s="3">
        <f t="shared" si="23"/>
        <v>0.16579648778517464</v>
      </c>
      <c r="AE72" s="3" cm="1">
        <f t="array" ref="AE72">IFERROR(_xlfn.STDEV.P(_xlfn._xlws.FILTER(T72:AC72,T72:AC72&gt;0,"")),"")</f>
        <v>1.1719859649092043E-2</v>
      </c>
      <c r="AF72" s="3">
        <f t="shared" si="24"/>
        <v>8.2871922324275742E-3</v>
      </c>
    </row>
    <row r="73" spans="1:32" x14ac:dyDescent="0.2">
      <c r="A73" s="26"/>
      <c r="B73" s="7">
        <v>10</v>
      </c>
      <c r="C73" s="9">
        <v>549.28970245167034</v>
      </c>
      <c r="D73" s="9">
        <v>539.36790841219567</v>
      </c>
      <c r="E73" s="9">
        <v>541.16246222285849</v>
      </c>
      <c r="F73" s="9">
        <v>536.60183333766133</v>
      </c>
      <c r="G73" s="9"/>
      <c r="J73" s="9"/>
      <c r="K73" s="9"/>
      <c r="L73" s="9"/>
      <c r="M73" s="2">
        <f t="shared" si="20"/>
        <v>541.60547660609643</v>
      </c>
      <c r="N73" s="3" cm="1">
        <f t="array" ref="N73">IFERROR(_xlfn.STDEV.P(_xlfn._xlws.FILTER(C73:L73,C73:L73&gt;0,"")),"")</f>
        <v>4.7245832083278483</v>
      </c>
      <c r="O73" s="3">
        <f t="shared" si="21"/>
        <v>2.3622916041639241</v>
      </c>
      <c r="P73" s="3">
        <f t="shared" si="22"/>
        <v>7.5178661876742066</v>
      </c>
      <c r="Q73" s="3"/>
      <c r="R73" s="26"/>
      <c r="S73" s="7">
        <v>10</v>
      </c>
      <c r="T73" s="18">
        <v>0.151888187613581</v>
      </c>
      <c r="U73" s="18">
        <v>0.1641734244695354</v>
      </c>
      <c r="V73" s="18">
        <v>0.149038</v>
      </c>
      <c r="W73" s="18">
        <v>0.15146699999999999</v>
      </c>
      <c r="X73" s="18">
        <v>0</v>
      </c>
      <c r="Y73" s="18"/>
      <c r="Z73" s="18"/>
      <c r="AA73" s="18"/>
      <c r="AB73" s="18"/>
      <c r="AC73" s="18"/>
      <c r="AD73" s="3">
        <f t="shared" si="23"/>
        <v>0.15414165302077909</v>
      </c>
      <c r="AE73" s="3" cm="1">
        <f t="array" ref="AE73">IFERROR(_xlfn.STDEV.P(_xlfn._xlws.FILTER(T73:AC73,T73:AC73&gt;0,"")),"")</f>
        <v>5.8931228495507984E-3</v>
      </c>
      <c r="AF73" s="3">
        <f t="shared" si="24"/>
        <v>2.9465614247753992E-3</v>
      </c>
    </row>
    <row r="74" spans="1:32" x14ac:dyDescent="0.2">
      <c r="A74" s="26"/>
      <c r="B74" s="7">
        <v>20</v>
      </c>
      <c r="C74" s="9">
        <v>574.83103859453706</v>
      </c>
      <c r="D74" s="9">
        <v>569.60835679178513</v>
      </c>
      <c r="E74" s="9">
        <v>566.10183111916342</v>
      </c>
      <c r="F74" s="9">
        <v>562.90989328302817</v>
      </c>
      <c r="G74" s="9"/>
      <c r="J74" s="9"/>
      <c r="K74" s="9"/>
      <c r="L74" s="9"/>
      <c r="M74" s="2">
        <f t="shared" si="20"/>
        <v>568.3627799471285</v>
      </c>
      <c r="N74" s="3" cm="1">
        <f t="array" ref="N74">IFERROR(_xlfn.STDEV.P(_xlfn._xlws.FILTER(C74:L74,C74:L74&gt;0,"")),"")</f>
        <v>4.4225471783780987</v>
      </c>
      <c r="O74" s="3">
        <f t="shared" si="21"/>
        <v>2.2112735891890494</v>
      </c>
      <c r="P74" s="3">
        <f t="shared" si="22"/>
        <v>7.0372594638861363</v>
      </c>
      <c r="Q74" s="3"/>
      <c r="R74" s="26"/>
      <c r="S74" s="7">
        <v>20</v>
      </c>
      <c r="T74" s="18">
        <v>0.1383537014770477</v>
      </c>
      <c r="U74" s="18">
        <v>0.1499961867666143</v>
      </c>
      <c r="V74" s="18">
        <v>0.129247</v>
      </c>
      <c r="W74" s="18">
        <v>0.133524</v>
      </c>
      <c r="X74" s="18">
        <v>0</v>
      </c>
      <c r="Y74" s="18"/>
      <c r="Z74" s="18"/>
      <c r="AA74" s="18"/>
      <c r="AB74" s="18"/>
      <c r="AC74" s="18"/>
      <c r="AD74" s="3">
        <f t="shared" si="23"/>
        <v>0.1377802220609155</v>
      </c>
      <c r="AE74" s="3" cm="1">
        <f t="array" ref="AE74">IFERROR(_xlfn.STDEV.P(_xlfn._xlws.FILTER(T74:AC74,T74:AC74&gt;0,"")),"")</f>
        <v>7.7538696356129963E-3</v>
      </c>
      <c r="AF74" s="3">
        <f t="shared" si="24"/>
        <v>3.8769348178064982E-3</v>
      </c>
    </row>
    <row r="75" spans="1:32" x14ac:dyDescent="0.2">
      <c r="A75" s="26"/>
      <c r="B75" s="7">
        <v>30</v>
      </c>
      <c r="C75" s="9">
        <v>587.27377314517003</v>
      </c>
      <c r="D75" s="9">
        <v>580.44993708195545</v>
      </c>
      <c r="E75" s="9">
        <v>579.9213730942563</v>
      </c>
      <c r="F75" s="9">
        <v>574.95186475387027</v>
      </c>
      <c r="G75" s="9"/>
      <c r="J75" s="9"/>
      <c r="K75" s="9"/>
      <c r="L75" s="9"/>
      <c r="M75" s="2">
        <f t="shared" si="20"/>
        <v>580.64923701881298</v>
      </c>
      <c r="N75" s="3" cm="1">
        <f t="array" ref="N75">IFERROR(_xlfn.STDEV.P(_xlfn._xlws.FILTER(C75:L75,C75:L75&gt;0,"")),"")</f>
        <v>4.3850323822136863</v>
      </c>
      <c r="O75" s="3">
        <f t="shared" si="21"/>
        <v>2.1925161911068431</v>
      </c>
      <c r="P75" s="3">
        <f t="shared" si="22"/>
        <v>6.9775650516626833</v>
      </c>
      <c r="Q75" s="3"/>
      <c r="R75" s="26"/>
      <c r="S75" s="7">
        <v>30</v>
      </c>
      <c r="T75" s="18">
        <v>0.14069680552354061</v>
      </c>
      <c r="U75" s="18">
        <v>0.15404009545090411</v>
      </c>
      <c r="V75" s="18">
        <v>0.127468</v>
      </c>
      <c r="W75" s="18">
        <v>0.13139799999999999</v>
      </c>
      <c r="X75" s="18">
        <v>0</v>
      </c>
      <c r="Y75" s="18"/>
      <c r="Z75" s="18"/>
      <c r="AA75" s="18"/>
      <c r="AB75" s="18"/>
      <c r="AC75" s="18"/>
      <c r="AD75" s="3">
        <f t="shared" si="23"/>
        <v>0.13840072524361119</v>
      </c>
      <c r="AE75" s="3" cm="1">
        <f t="array" ref="AE75">IFERROR(_xlfn.STDEV.P(_xlfn._xlws.FILTER(T75:AC75,T75:AC75&gt;0,"")),"")</f>
        <v>1.0227713909061558E-2</v>
      </c>
      <c r="AF75" s="3">
        <f t="shared" si="24"/>
        <v>5.113856954530779E-3</v>
      </c>
    </row>
    <row r="76" spans="1:32" x14ac:dyDescent="0.2">
      <c r="A76" s="26"/>
      <c r="B76" s="7">
        <v>60</v>
      </c>
      <c r="C76" s="9">
        <v>604.13807249845684</v>
      </c>
      <c r="D76" s="9">
        <v>590.2912702363908</v>
      </c>
      <c r="E76" s="9">
        <v>600.87176420300068</v>
      </c>
      <c r="F76" s="9">
        <v>595.08330561519153</v>
      </c>
      <c r="G76" s="9"/>
      <c r="J76" s="9"/>
      <c r="K76" s="9"/>
      <c r="L76" s="9"/>
      <c r="M76" s="2">
        <f t="shared" si="20"/>
        <v>597.59610313825988</v>
      </c>
      <c r="N76" s="3" cm="1">
        <f t="array" ref="N76">IFERROR(_xlfn.STDEV.P(_xlfn._xlws.FILTER(C76:L76,C76:L76&gt;0,"")),"")</f>
        <v>5.319822685883949</v>
      </c>
      <c r="O76" s="3">
        <f t="shared" si="21"/>
        <v>2.6599113429419745</v>
      </c>
      <c r="P76" s="3">
        <f t="shared" si="22"/>
        <v>8.4650250257279165</v>
      </c>
      <c r="Q76" s="3">
        <v>595.08330561519153</v>
      </c>
      <c r="R76" s="26"/>
      <c r="S76" s="7">
        <v>60</v>
      </c>
      <c r="T76" s="18">
        <v>0.13060187425387551</v>
      </c>
      <c r="U76" s="18">
        <v>0.15905332268576661</v>
      </c>
      <c r="V76" s="18">
        <v>0.13150300000000001</v>
      </c>
      <c r="W76" s="18">
        <v>0.12636</v>
      </c>
      <c r="X76" s="18">
        <v>0.134126</v>
      </c>
      <c r="Y76" s="18"/>
      <c r="Z76" s="18"/>
      <c r="AA76" s="18"/>
      <c r="AB76" s="18"/>
      <c r="AC76" s="18"/>
      <c r="AD76" s="3">
        <f t="shared" si="23"/>
        <v>0.13632883938792845</v>
      </c>
      <c r="AE76" s="3" cm="1">
        <f t="array" ref="AE76">IFERROR(_xlfn.STDEV.P(_xlfn._xlws.FILTER(T76:AC76,T76:AC76&gt;0,"")),"")</f>
        <v>1.1633737634223902E-2</v>
      </c>
      <c r="AF76" s="3">
        <f t="shared" si="24"/>
        <v>5.2027656365044453E-3</v>
      </c>
    </row>
    <row r="77" spans="1:32" x14ac:dyDescent="0.2">
      <c r="A77" s="26"/>
      <c r="B77" s="7">
        <v>120</v>
      </c>
      <c r="C77" s="9">
        <v>609.86781320335729</v>
      </c>
      <c r="D77" s="9">
        <v>601.48465343475527</v>
      </c>
      <c r="E77" s="9">
        <v>611.40888264908335</v>
      </c>
      <c r="F77" s="9">
        <v>607.98286443959307</v>
      </c>
      <c r="G77" s="9"/>
      <c r="J77" s="9"/>
      <c r="K77" s="9"/>
      <c r="L77" s="9"/>
      <c r="M77" s="2">
        <f t="shared" si="20"/>
        <v>607.68605343169725</v>
      </c>
      <c r="N77" s="3" cm="1">
        <f t="array" ref="N77">IFERROR(_xlfn.STDEV.P(_xlfn._xlws.FILTER(C77:L77,C77:L77&gt;0,"")),"")</f>
        <v>3.7803766935167245</v>
      </c>
      <c r="O77" s="3">
        <f t="shared" si="21"/>
        <v>1.8901883467583622</v>
      </c>
      <c r="P77" s="3">
        <f t="shared" si="22"/>
        <v>6.0154229204314724</v>
      </c>
      <c r="Q77" s="3"/>
      <c r="R77" s="26"/>
      <c r="S77" s="7">
        <v>120</v>
      </c>
      <c r="T77" s="18">
        <v>0.13570157641043001</v>
      </c>
      <c r="U77" s="18">
        <v>0.15471592903445031</v>
      </c>
      <c r="V77" s="18">
        <v>0.13578200000000001</v>
      </c>
      <c r="W77" s="18">
        <v>0.12633800000000001</v>
      </c>
      <c r="X77" s="18">
        <v>0</v>
      </c>
      <c r="Y77" s="18"/>
      <c r="Z77" s="18"/>
      <c r="AA77" s="18"/>
      <c r="AB77" s="18"/>
      <c r="AC77" s="18"/>
      <c r="AD77" s="3">
        <f t="shared" si="23"/>
        <v>0.13813437636122008</v>
      </c>
      <c r="AE77" s="3" cm="1">
        <f t="array" ref="AE77">IFERROR(_xlfn.STDEV.P(_xlfn._xlws.FILTER(T77:AC77,T77:AC77&gt;0,"")),"")</f>
        <v>1.0314487074693188E-2</v>
      </c>
      <c r="AF77" s="3">
        <f t="shared" si="24"/>
        <v>5.157243537346594E-3</v>
      </c>
    </row>
    <row r="78" spans="1:32" x14ac:dyDescent="0.2">
      <c r="A78" s="26" t="s">
        <v>49</v>
      </c>
      <c r="B78" s="16" t="s">
        <v>41</v>
      </c>
      <c r="C78" s="7" t="str">
        <f>'Peak positions'!O6</f>
        <v>UP032</v>
      </c>
      <c r="D78" s="7" t="str">
        <f>'Peak positions'!O22</f>
        <v>UP034</v>
      </c>
      <c r="E78" s="7" t="str">
        <f>'Peak positions'!O37</f>
        <v>MR38</v>
      </c>
      <c r="F78" s="7"/>
      <c r="H78" s="7"/>
      <c r="J78" s="7"/>
      <c r="K78" s="7"/>
      <c r="L78" s="7"/>
      <c r="M78" s="1" t="s">
        <v>43</v>
      </c>
      <c r="N78" s="1" t="s">
        <v>44</v>
      </c>
      <c r="O78" s="1" t="s">
        <v>53</v>
      </c>
      <c r="P78" s="1" t="s">
        <v>77</v>
      </c>
      <c r="Q78" s="1" t="s">
        <v>57</v>
      </c>
      <c r="R78" s="26" t="s">
        <v>49</v>
      </c>
      <c r="S78" s="16" t="s">
        <v>41</v>
      </c>
      <c r="T78" s="18" t="str">
        <f>'Peak positions'!O6</f>
        <v>UP032</v>
      </c>
      <c r="U78" s="18" t="str">
        <f>'Peak positions'!O22</f>
        <v>UP034</v>
      </c>
      <c r="V78" s="18"/>
      <c r="W78" s="18" t="str">
        <f>'Peak positions'!O37</f>
        <v>MR38</v>
      </c>
      <c r="X78" s="18" t="str">
        <f>'Peak positions'!O52</f>
        <v>MR37</v>
      </c>
      <c r="Z78" s="18"/>
      <c r="AA78" s="18"/>
      <c r="AB78" s="18"/>
      <c r="AC78" s="18"/>
      <c r="AD78" s="1" t="s">
        <v>43</v>
      </c>
      <c r="AE78" s="1" t="s">
        <v>44</v>
      </c>
      <c r="AF78" s="1" t="s">
        <v>53</v>
      </c>
    </row>
    <row r="79" spans="1:32" x14ac:dyDescent="0.2">
      <c r="A79" s="26"/>
      <c r="B79" s="7">
        <v>1</v>
      </c>
      <c r="C79" s="9" cm="1">
        <f t="array" ref="C79:C92">'Peak positions'!R6:R19</f>
        <v>426.63592542540641</v>
      </c>
      <c r="D79" s="9" cm="1">
        <f t="array" ref="D79:D92">'Peak positions'!R22:R35</f>
        <v>433.77302836087154</v>
      </c>
      <c r="E79" s="9" cm="1">
        <f t="array" ref="E79:E92">'Peak positions'!R37:R50</f>
        <v>0</v>
      </c>
      <c r="F79" s="9"/>
      <c r="H79" s="9"/>
      <c r="J79" s="9"/>
      <c r="K79" s="9"/>
      <c r="L79" s="9"/>
      <c r="M79" s="2">
        <f t="shared" ref="M79:M92" si="25">IFERROR(AVERAGEIF(C79:L79,"&gt;0",C79:L79), "")</f>
        <v>430.20447689313897</v>
      </c>
      <c r="N79" s="3" cm="1">
        <f t="array" ref="N79">IFERROR(_xlfn.STDEV.P(_xlfn._xlws.FILTER(C79:L79,C79:L79&gt;0,"")),"")</f>
        <v>3.5685514677325614</v>
      </c>
      <c r="O79" s="3">
        <f t="shared" ref="O79:O92" si="26">IFERROR(N79/SQRT(COUNTIF(C79:L79,"&gt;0")),"")</f>
        <v>2.523346941846901</v>
      </c>
      <c r="P79" s="3">
        <f>IFERROR(_xlfn.CONFIDENCE.T(0.05,N79,COUNT(C79:L79)),"")</f>
        <v>8.8647732773164503</v>
      </c>
      <c r="Q79" s="3">
        <v>443.12740623956302</v>
      </c>
      <c r="R79" s="26"/>
      <c r="S79" s="7">
        <v>1</v>
      </c>
      <c r="T79" s="18" cm="1">
        <f t="array" ref="T79:T92">'Peak positions'!S6:S19</f>
        <v>0.35629784161326161</v>
      </c>
      <c r="U79" s="18" cm="1">
        <f t="array" ref="U79:U92">'Peak positions'!S22:S35</f>
        <v>0.29471155149591649</v>
      </c>
      <c r="V79" s="18"/>
      <c r="W79" s="18" cm="1">
        <f t="array" ref="W79:W92">'Peak positions'!S37:S50</f>
        <v>0</v>
      </c>
      <c r="X79" s="18" cm="1">
        <f t="array" ref="X79:X92">'Peak positions'!S52:S65</f>
        <v>0.3107659048629991</v>
      </c>
      <c r="Z79" s="18"/>
      <c r="AA79" s="18"/>
      <c r="AB79" s="18"/>
      <c r="AC79" s="18"/>
      <c r="AD79" s="3">
        <f>IFERROR(AVERAGEIF(T79:AC79,"&gt;0",T79:AC79), "")</f>
        <v>0.32059176599072575</v>
      </c>
      <c r="AE79" s="3" cm="1">
        <f t="array" ref="AE79">IFERROR(_xlfn.STDEV.P(_xlfn._xlws.FILTER(T79:AC79,T79:AC79&gt;0,"")),"")</f>
        <v>2.6084841610668284E-2</v>
      </c>
      <c r="AF79" s="3">
        <f>IF(AE79=0,"",IFERROR(AE79/SQRT(COUNTIF(T79:AC79,"&gt;0")),""))</f>
        <v>1.5060090325688086E-2</v>
      </c>
    </row>
    <row r="80" spans="1:32" x14ac:dyDescent="0.2">
      <c r="A80" s="26"/>
      <c r="B80" s="7">
        <v>2</v>
      </c>
      <c r="C80" s="9">
        <v>491.75346233971135</v>
      </c>
      <c r="D80" s="9">
        <v>487.01256615289373</v>
      </c>
      <c r="E80" s="9">
        <v>0</v>
      </c>
      <c r="F80" s="9"/>
      <c r="H80" s="9"/>
      <c r="J80" s="9"/>
      <c r="K80" s="9"/>
      <c r="L80" s="9"/>
      <c r="M80" s="2">
        <f t="shared" si="25"/>
        <v>489.38301424630254</v>
      </c>
      <c r="N80" s="3" cm="1">
        <f t="array" ref="N80">IFERROR(_xlfn.STDEV.P(_xlfn._xlws.FILTER(C80:L80,C80:L80&gt;0,"")),"")</f>
        <v>2.370448093408811</v>
      </c>
      <c r="O80" s="3">
        <f t="shared" si="26"/>
        <v>1.6761599213000928</v>
      </c>
      <c r="P80" s="3">
        <f t="shared" ref="P80:P92" si="27">IFERROR(_xlfn.CONFIDENCE.T(0.05,N80,COUNT(C80:L80)),"")</f>
        <v>5.8885195025834989</v>
      </c>
      <c r="Q80" s="3"/>
      <c r="R80" s="26"/>
      <c r="S80" s="7">
        <v>2</v>
      </c>
      <c r="T80" s="18">
        <v>0.22884243445984731</v>
      </c>
      <c r="U80" s="18">
        <v>0.20008264305379769</v>
      </c>
      <c r="V80" s="18"/>
      <c r="W80" s="18">
        <v>0</v>
      </c>
      <c r="X80" s="18">
        <v>0</v>
      </c>
      <c r="Z80" s="18"/>
      <c r="AA80" s="18"/>
      <c r="AB80" s="18"/>
      <c r="AC80" s="18"/>
      <c r="AD80" s="3">
        <f t="shared" ref="AD80:AD92" si="28">IFERROR(AVERAGEIF(T80:AC80,"&gt;0",T80:AC80), "")</f>
        <v>0.2144625387568225</v>
      </c>
      <c r="AE80" s="3" cm="1">
        <f t="array" ref="AE80">IFERROR(_xlfn.STDEV.P(_xlfn._xlws.FILTER(T80:AC80,T80:AC80&gt;0,"")),"")</f>
        <v>1.4379895703024809E-2</v>
      </c>
      <c r="AF80" s="3">
        <f t="shared" ref="AF80:AF92" si="29">IF(AE80=0,"",IFERROR(AE80/SQRT(COUNTIF(T80:AC80,"&gt;0")),""))</f>
        <v>1.0168121764364138E-2</v>
      </c>
    </row>
    <row r="81" spans="1:32" x14ac:dyDescent="0.2">
      <c r="A81" s="26"/>
      <c r="B81" s="7">
        <v>3</v>
      </c>
      <c r="C81" s="9">
        <v>510.58786523055329</v>
      </c>
      <c r="D81" s="9">
        <v>495.83703092862663</v>
      </c>
      <c r="E81" s="9">
        <v>0</v>
      </c>
      <c r="F81" s="9"/>
      <c r="H81" s="9"/>
      <c r="J81" s="9"/>
      <c r="K81" s="9"/>
      <c r="L81" s="9"/>
      <c r="M81" s="2">
        <f t="shared" si="25"/>
        <v>503.21244807958999</v>
      </c>
      <c r="N81" s="3" cm="1">
        <f t="array" ref="N81">IFERROR(_xlfn.STDEV.P(_xlfn._xlws.FILTER(C81:L81,C81:L81&gt;0,"")),"")</f>
        <v>7.3754171509633295</v>
      </c>
      <c r="O81" s="3">
        <f t="shared" si="26"/>
        <v>5.2152074815257361</v>
      </c>
      <c r="P81" s="3">
        <f t="shared" si="27"/>
        <v>18.32155188459819</v>
      </c>
      <c r="Q81" s="3"/>
      <c r="R81" s="26"/>
      <c r="S81" s="7">
        <v>3</v>
      </c>
      <c r="T81" s="18">
        <v>0.19848037785495889</v>
      </c>
      <c r="U81" s="18">
        <v>0.2044696953727714</v>
      </c>
      <c r="V81" s="18"/>
      <c r="W81" s="18">
        <v>0</v>
      </c>
      <c r="X81" s="18">
        <v>0</v>
      </c>
      <c r="Z81" s="18"/>
      <c r="AA81" s="18"/>
      <c r="AB81" s="18"/>
      <c r="AC81" s="18"/>
      <c r="AD81" s="3">
        <f t="shared" si="28"/>
        <v>0.20147503661386515</v>
      </c>
      <c r="AE81" s="3" cm="1">
        <f t="array" ref="AE81">IFERROR(_xlfn.STDEV.P(_xlfn._xlws.FILTER(T81:AC81,T81:AC81&gt;0,"")),"")</f>
        <v>2.9946587589062545E-3</v>
      </c>
      <c r="AF81" s="3">
        <f t="shared" si="29"/>
        <v>2.1175435157623026E-3</v>
      </c>
    </row>
    <row r="82" spans="1:32" x14ac:dyDescent="0.2">
      <c r="A82" s="26"/>
      <c r="B82" s="7">
        <v>4</v>
      </c>
      <c r="C82" s="9">
        <v>528.17335912656483</v>
      </c>
      <c r="D82" s="9">
        <v>512.39367492360623</v>
      </c>
      <c r="E82" s="9">
        <v>0</v>
      </c>
      <c r="F82" s="9"/>
      <c r="H82" s="9"/>
      <c r="J82" s="9"/>
      <c r="K82" s="9"/>
      <c r="L82" s="9"/>
      <c r="M82" s="2">
        <f t="shared" si="25"/>
        <v>520.28351702508553</v>
      </c>
      <c r="N82" s="3" cm="1">
        <f t="array" ref="N82">IFERROR(_xlfn.STDEV.P(_xlfn._xlws.FILTER(C82:L82,C82:L82&gt;0,"")),"")</f>
        <v>7.889842101479303</v>
      </c>
      <c r="O82" s="3">
        <f t="shared" si="26"/>
        <v>5.5789608524471355</v>
      </c>
      <c r="P82" s="3">
        <f t="shared" si="27"/>
        <v>19.599454304040218</v>
      </c>
      <c r="Q82" s="3"/>
      <c r="R82" s="26"/>
      <c r="S82" s="7">
        <v>4</v>
      </c>
      <c r="T82" s="18">
        <v>0.16312999407957049</v>
      </c>
      <c r="U82" s="18">
        <v>0.1733886083220344</v>
      </c>
      <c r="V82" s="18"/>
      <c r="W82" s="18">
        <v>0</v>
      </c>
      <c r="X82" s="18">
        <v>0</v>
      </c>
      <c r="Z82" s="18"/>
      <c r="AA82" s="18"/>
      <c r="AB82" s="18"/>
      <c r="AC82" s="18"/>
      <c r="AD82" s="3">
        <f t="shared" si="28"/>
        <v>0.16825930120080246</v>
      </c>
      <c r="AE82" s="3" cm="1">
        <f t="array" ref="AE82">IFERROR(_xlfn.STDEV.P(_xlfn._xlws.FILTER(T82:AC82,T82:AC82&gt;0,"")),"")</f>
        <v>5.1293071212319546E-3</v>
      </c>
      <c r="AF82" s="3">
        <f t="shared" si="29"/>
        <v>3.6269678482115635E-3</v>
      </c>
    </row>
    <row r="83" spans="1:32" x14ac:dyDescent="0.2">
      <c r="A83" s="26"/>
      <c r="B83" s="7">
        <v>5</v>
      </c>
      <c r="C83" s="9">
        <v>533.61327235754402</v>
      </c>
      <c r="D83" s="9">
        <v>517.59421221596483</v>
      </c>
      <c r="E83" s="9">
        <v>528.53295739708267</v>
      </c>
      <c r="F83" s="9"/>
      <c r="H83" s="9"/>
      <c r="J83" s="9"/>
      <c r="K83" s="9"/>
      <c r="L83" s="9"/>
      <c r="M83" s="2">
        <f t="shared" si="25"/>
        <v>526.58014732353047</v>
      </c>
      <c r="N83" s="3" cm="1">
        <f t="array" ref="N83">IFERROR(_xlfn.STDEV.P(_xlfn._xlws.FILTER(C83:L83,C83:L83&gt;0,"")),"")</f>
        <v>6.6839445610312014</v>
      </c>
      <c r="O83" s="3">
        <f t="shared" si="26"/>
        <v>3.8589771915598994</v>
      </c>
      <c r="P83" s="3">
        <f t="shared" si="27"/>
        <v>16.603838747306121</v>
      </c>
      <c r="Q83" s="3">
        <v>520.7243523047199</v>
      </c>
      <c r="R83" s="26"/>
      <c r="S83" s="7">
        <v>5</v>
      </c>
      <c r="T83" s="18">
        <v>0.16197418891802889</v>
      </c>
      <c r="U83" s="18">
        <v>0.18380532508175751</v>
      </c>
      <c r="V83" s="18"/>
      <c r="W83" s="18">
        <v>0.1710168013004115</v>
      </c>
      <c r="X83" s="18">
        <v>0.1732340110571334</v>
      </c>
      <c r="Z83" s="18"/>
      <c r="AA83" s="18"/>
      <c r="AB83" s="18"/>
      <c r="AC83" s="18"/>
      <c r="AD83" s="3">
        <f t="shared" si="28"/>
        <v>0.17250758158933283</v>
      </c>
      <c r="AE83" s="3" cm="1">
        <f t="array" ref="AE83">IFERROR(_xlfn.STDEV.P(_xlfn._xlws.FILTER(T83:AC83,T83:AC83&gt;0,"")),"")</f>
        <v>7.7675848052987011E-3</v>
      </c>
      <c r="AF83" s="3">
        <f t="shared" si="29"/>
        <v>3.8837924026493506E-3</v>
      </c>
    </row>
    <row r="84" spans="1:32" x14ac:dyDescent="0.2">
      <c r="A84" s="26"/>
      <c r="B84" s="7">
        <v>6</v>
      </c>
      <c r="C84" s="9">
        <v>536.13713652177694</v>
      </c>
      <c r="D84" s="9">
        <v>527.90441312658947</v>
      </c>
      <c r="E84" s="9">
        <v>0</v>
      </c>
      <c r="F84" s="9"/>
      <c r="H84" s="9"/>
      <c r="J84" s="9"/>
      <c r="K84" s="9"/>
      <c r="L84" s="9"/>
      <c r="M84" s="2">
        <f t="shared" si="25"/>
        <v>532.02077482418326</v>
      </c>
      <c r="N84" s="3" cm="1">
        <f t="array" ref="N84">IFERROR(_xlfn.STDEV.P(_xlfn._xlws.FILTER(C84:L84,C84:L84&gt;0,"")),"")</f>
        <v>4.1163616975937316</v>
      </c>
      <c r="O84" s="3">
        <f t="shared" si="26"/>
        <v>2.910707270185096</v>
      </c>
      <c r="P84" s="3">
        <f t="shared" si="27"/>
        <v>10.225609328197201</v>
      </c>
      <c r="Q84" s="3"/>
      <c r="R84" s="26"/>
      <c r="S84" s="7">
        <v>6</v>
      </c>
      <c r="T84" s="18">
        <v>0.17039827094688559</v>
      </c>
      <c r="U84" s="18">
        <v>0.1671947736561247</v>
      </c>
      <c r="V84" s="18"/>
      <c r="W84" s="18">
        <v>0</v>
      </c>
      <c r="X84" s="18">
        <v>0</v>
      </c>
      <c r="Z84" s="18"/>
      <c r="AA84" s="18"/>
      <c r="AB84" s="18"/>
      <c r="AC84" s="18"/>
      <c r="AD84" s="3">
        <f t="shared" si="28"/>
        <v>0.16879652230150516</v>
      </c>
      <c r="AE84" s="3" cm="1">
        <f t="array" ref="AE84">IFERROR(_xlfn.STDEV.P(_xlfn._xlws.FILTER(T84:AC84,T84:AC84&gt;0,"")),"")</f>
        <v>1.6017486453804436E-3</v>
      </c>
      <c r="AF84" s="3">
        <f t="shared" si="29"/>
        <v>1.1326073289048783E-3</v>
      </c>
    </row>
    <row r="85" spans="1:32" x14ac:dyDescent="0.2">
      <c r="A85" s="26"/>
      <c r="B85" s="7">
        <v>7</v>
      </c>
      <c r="C85" s="9">
        <v>542.64438590767759</v>
      </c>
      <c r="D85" s="9">
        <v>528.22783531991092</v>
      </c>
      <c r="E85" s="9">
        <v>0</v>
      </c>
      <c r="F85" s="9"/>
      <c r="H85" s="9"/>
      <c r="J85" s="9"/>
      <c r="K85" s="9"/>
      <c r="L85" s="9"/>
      <c r="M85" s="2">
        <f t="shared" si="25"/>
        <v>535.4361106137942</v>
      </c>
      <c r="N85" s="3" cm="1">
        <f t="array" ref="N85">IFERROR(_xlfn.STDEV.P(_xlfn._xlws.FILTER(C85:L85,C85:L85&gt;0,"")),"")</f>
        <v>7.2082752938833323</v>
      </c>
      <c r="O85" s="3">
        <f t="shared" si="26"/>
        <v>5.0970203409643577</v>
      </c>
      <c r="P85" s="3">
        <f t="shared" si="27"/>
        <v>17.906348494213788</v>
      </c>
      <c r="Q85" s="3"/>
      <c r="R85" s="26"/>
      <c r="S85" s="7">
        <v>7</v>
      </c>
      <c r="T85" s="18">
        <v>0.162229410646302</v>
      </c>
      <c r="U85" s="18">
        <v>0.1787503208868339</v>
      </c>
      <c r="V85" s="18"/>
      <c r="W85" s="18">
        <v>0</v>
      </c>
      <c r="X85" s="18">
        <v>0</v>
      </c>
      <c r="Z85" s="18"/>
      <c r="AA85" s="18"/>
      <c r="AB85" s="18"/>
      <c r="AC85" s="18"/>
      <c r="AD85" s="3">
        <f t="shared" si="28"/>
        <v>0.17048986576656794</v>
      </c>
      <c r="AE85" s="3" cm="1">
        <f t="array" ref="AE85">IFERROR(_xlfn.STDEV.P(_xlfn._xlws.FILTER(T85:AC85,T85:AC85&gt;0,"")),"")</f>
        <v>8.2604551202659499E-3</v>
      </c>
      <c r="AF85" s="3">
        <f t="shared" si="29"/>
        <v>5.8410238312271911E-3</v>
      </c>
    </row>
    <row r="86" spans="1:32" x14ac:dyDescent="0.2">
      <c r="A86" s="26"/>
      <c r="B86" s="7">
        <v>8</v>
      </c>
      <c r="C86" s="9">
        <v>544.64976966732854</v>
      </c>
      <c r="D86" s="9">
        <v>537.93658210861042</v>
      </c>
      <c r="E86" s="9">
        <v>0</v>
      </c>
      <c r="F86" s="9"/>
      <c r="H86" s="9"/>
      <c r="J86" s="9"/>
      <c r="K86" s="9"/>
      <c r="L86" s="9"/>
      <c r="M86" s="2">
        <f t="shared" si="25"/>
        <v>541.29317588796948</v>
      </c>
      <c r="N86" s="3" cm="1">
        <f t="array" ref="N86">IFERROR(_xlfn.STDEV.P(_xlfn._xlws.FILTER(C86:L86,C86:L86&gt;0,"")),"")</f>
        <v>3.3565937793590592</v>
      </c>
      <c r="O86" s="3">
        <f t="shared" si="26"/>
        <v>2.3734702230733729</v>
      </c>
      <c r="P86" s="3">
        <f t="shared" si="27"/>
        <v>8.3382411903324094</v>
      </c>
      <c r="Q86" s="3"/>
      <c r="R86" s="26"/>
      <c r="S86" s="7">
        <v>8</v>
      </c>
      <c r="T86" s="18">
        <v>0.1653344307484699</v>
      </c>
      <c r="U86" s="18">
        <v>0.16648008773453529</v>
      </c>
      <c r="V86" s="18"/>
      <c r="W86" s="18">
        <v>0</v>
      </c>
      <c r="X86" s="18">
        <v>0</v>
      </c>
      <c r="Z86" s="18"/>
      <c r="AA86" s="18"/>
      <c r="AB86" s="18"/>
      <c r="AC86" s="18"/>
      <c r="AD86" s="3">
        <f t="shared" si="28"/>
        <v>0.1659072592415026</v>
      </c>
      <c r="AE86" s="3" cm="1">
        <f t="array" ref="AE86">IFERROR(_xlfn.STDEV.P(_xlfn._xlws.FILTER(T86:AC86,T86:AC86&gt;0,"")),"")</f>
        <v>5.7282849303269545E-4</v>
      </c>
      <c r="AF86" s="3">
        <f t="shared" si="29"/>
        <v>4.0505091188028993E-4</v>
      </c>
    </row>
    <row r="87" spans="1:32" x14ac:dyDescent="0.2">
      <c r="A87" s="26"/>
      <c r="B87" s="7">
        <v>9</v>
      </c>
      <c r="C87" s="9">
        <v>550.78794539683372</v>
      </c>
      <c r="D87" s="9">
        <v>543.36240989538044</v>
      </c>
      <c r="E87" s="9">
        <v>0</v>
      </c>
      <c r="F87" s="9"/>
      <c r="H87" s="9"/>
      <c r="J87" s="9"/>
      <c r="K87" s="9"/>
      <c r="L87" s="9"/>
      <c r="M87" s="2">
        <f t="shared" si="25"/>
        <v>547.07517764610702</v>
      </c>
      <c r="N87" s="3" cm="1">
        <f t="array" ref="N87">IFERROR(_xlfn.STDEV.P(_xlfn._xlws.FILTER(C87:L87,C87:L87&gt;0,"")),"")</f>
        <v>3.7127677507266412</v>
      </c>
      <c r="O87" s="3">
        <f t="shared" si="26"/>
        <v>2.6253232535095332</v>
      </c>
      <c r="P87" s="3">
        <f t="shared" si="27"/>
        <v>9.2230263845505025</v>
      </c>
      <c r="Q87" s="3"/>
      <c r="R87" s="26"/>
      <c r="S87" s="7">
        <v>9</v>
      </c>
      <c r="T87" s="18">
        <v>0.1577790960768847</v>
      </c>
      <c r="U87" s="18">
        <v>0.1576151555358456</v>
      </c>
      <c r="V87" s="18"/>
      <c r="W87" s="18">
        <v>0</v>
      </c>
      <c r="X87" s="18">
        <v>0</v>
      </c>
      <c r="Z87" s="18"/>
      <c r="AA87" s="18"/>
      <c r="AB87" s="18"/>
      <c r="AC87" s="18"/>
      <c r="AD87" s="3">
        <f t="shared" si="28"/>
        <v>0.15769712580636513</v>
      </c>
      <c r="AE87" s="3" cm="1">
        <f t="array" ref="AE87">IFERROR(_xlfn.STDEV.P(_xlfn._xlws.FILTER(T87:AC87,T87:AC87&gt;0,"")),"")</f>
        <v>8.1970270519551858E-5</v>
      </c>
      <c r="AF87" s="3">
        <f t="shared" si="29"/>
        <v>5.7961734140070861E-5</v>
      </c>
    </row>
    <row r="88" spans="1:32" x14ac:dyDescent="0.2">
      <c r="A88" s="26"/>
      <c r="B88" s="7">
        <v>10</v>
      </c>
      <c r="C88" s="9">
        <v>553.20696080358073</v>
      </c>
      <c r="D88" s="9">
        <v>543.59134894255646</v>
      </c>
      <c r="E88" s="9">
        <v>553.89055389893372</v>
      </c>
      <c r="F88" s="9"/>
      <c r="H88" s="9"/>
      <c r="J88" s="9"/>
      <c r="K88" s="9"/>
      <c r="L88" s="9"/>
      <c r="M88" s="2">
        <f t="shared" si="25"/>
        <v>550.2296212150236</v>
      </c>
      <c r="N88" s="3" cm="1">
        <f t="array" ref="N88">IFERROR(_xlfn.STDEV.P(_xlfn._xlws.FILTER(C88:L88,C88:L88&gt;0,"")),"")</f>
        <v>4.7022561218035488</v>
      </c>
      <c r="O88" s="3">
        <f t="shared" si="26"/>
        <v>2.7148488377218447</v>
      </c>
      <c r="P88" s="3">
        <f t="shared" si="27"/>
        <v>11.681051762481054</v>
      </c>
      <c r="Q88" s="3"/>
      <c r="R88" s="26"/>
      <c r="S88" s="7">
        <v>10</v>
      </c>
      <c r="T88" s="18">
        <v>0.1589068609438431</v>
      </c>
      <c r="U88" s="18">
        <v>0.16523141295168081</v>
      </c>
      <c r="V88" s="18"/>
      <c r="W88" s="18">
        <v>0.14544198154582719</v>
      </c>
      <c r="X88" s="18">
        <v>0</v>
      </c>
      <c r="Z88" s="18"/>
      <c r="AA88" s="18"/>
      <c r="AB88" s="18"/>
      <c r="AC88" s="18"/>
      <c r="AD88" s="3">
        <f t="shared" si="28"/>
        <v>0.1565267518137837</v>
      </c>
      <c r="AE88" s="3" cm="1">
        <f t="array" ref="AE88">IFERROR(_xlfn.STDEV.P(_xlfn._xlws.FILTER(T88:AC88,T88:AC88&gt;0,"")),"")</f>
        <v>8.2524375568672863E-3</v>
      </c>
      <c r="AF88" s="3">
        <f t="shared" si="29"/>
        <v>4.7645470449279052E-3</v>
      </c>
    </row>
    <row r="89" spans="1:32" x14ac:dyDescent="0.2">
      <c r="A89" s="26"/>
      <c r="B89" s="7">
        <v>20</v>
      </c>
      <c r="C89" s="9">
        <v>577.972247823776</v>
      </c>
      <c r="D89" s="9">
        <v>574.64914069597125</v>
      </c>
      <c r="E89" s="9">
        <v>576.09447387284581</v>
      </c>
      <c r="F89" s="9"/>
      <c r="H89" s="9"/>
      <c r="J89" s="9"/>
      <c r="K89" s="9"/>
      <c r="L89" s="9"/>
      <c r="M89" s="2">
        <f t="shared" si="25"/>
        <v>576.23862079753098</v>
      </c>
      <c r="N89" s="3" cm="1">
        <f t="array" ref="N89">IFERROR(_xlfn.STDEV.P(_xlfn._xlws.FILTER(C89:L89,C89:L89&gt;0,"")),"")</f>
        <v>1.3604763865741616</v>
      </c>
      <c r="O89" s="3">
        <f t="shared" si="26"/>
        <v>0.78547140801472159</v>
      </c>
      <c r="P89" s="3">
        <f t="shared" si="27"/>
        <v>3.3796106978346967</v>
      </c>
      <c r="Q89" s="3"/>
      <c r="R89" s="26"/>
      <c r="S89" s="7">
        <v>20</v>
      </c>
      <c r="T89" s="18">
        <v>0.15765406337260929</v>
      </c>
      <c r="U89" s="18">
        <v>0.13896743554819321</v>
      </c>
      <c r="V89" s="18"/>
      <c r="W89" s="18">
        <v>0.1338235695066132</v>
      </c>
      <c r="X89" s="18">
        <v>0</v>
      </c>
      <c r="Z89" s="18"/>
      <c r="AA89" s="18"/>
      <c r="AB89" s="18"/>
      <c r="AC89" s="18"/>
      <c r="AD89" s="3">
        <f t="shared" si="28"/>
        <v>0.14348168947580522</v>
      </c>
      <c r="AE89" s="3" cm="1">
        <f t="array" ref="AE89">IFERROR(_xlfn.STDEV.P(_xlfn._xlws.FILTER(T89:AC89,T89:AC89&gt;0,"")),"")</f>
        <v>1.0239042138355837E-2</v>
      </c>
      <c r="AF89" s="3">
        <f t="shared" si="29"/>
        <v>5.9115137348236648E-3</v>
      </c>
    </row>
    <row r="90" spans="1:32" x14ac:dyDescent="0.2">
      <c r="A90" s="26"/>
      <c r="B90" s="7">
        <v>30</v>
      </c>
      <c r="C90" s="9">
        <v>586.18618277436951</v>
      </c>
      <c r="D90" s="9">
        <v>583.06092879484095</v>
      </c>
      <c r="E90" s="9">
        <v>586.58772186752128</v>
      </c>
      <c r="F90" s="9"/>
      <c r="H90" s="9"/>
      <c r="J90" s="9"/>
      <c r="K90" s="9"/>
      <c r="L90" s="9"/>
      <c r="M90" s="2">
        <f t="shared" si="25"/>
        <v>585.27827781224403</v>
      </c>
      <c r="N90" s="3" cm="1">
        <f t="array" ref="N90">IFERROR(_xlfn.STDEV.P(_xlfn._xlws.FILTER(C90:L90,C90:L90&gt;0,"")),"")</f>
        <v>1.576448732555912</v>
      </c>
      <c r="O90" s="3">
        <f t="shared" si="26"/>
        <v>0.91016310010480017</v>
      </c>
      <c r="P90" s="3">
        <f t="shared" si="27"/>
        <v>3.9161157471831527</v>
      </c>
      <c r="Q90" s="3"/>
      <c r="R90" s="26"/>
      <c r="S90" s="7">
        <v>30</v>
      </c>
      <c r="T90" s="18">
        <v>0.1635305308259144</v>
      </c>
      <c r="U90" s="18">
        <v>0.14438116505140411</v>
      </c>
      <c r="V90" s="18"/>
      <c r="W90" s="18">
        <v>0.13292201291415651</v>
      </c>
      <c r="X90" s="18">
        <v>0</v>
      </c>
      <c r="Z90" s="18"/>
      <c r="AA90" s="18"/>
      <c r="AB90" s="18"/>
      <c r="AC90" s="18"/>
      <c r="AD90" s="3">
        <f t="shared" si="28"/>
        <v>0.14694456959715832</v>
      </c>
      <c r="AE90" s="3" cm="1">
        <f t="array" ref="AE90">IFERROR(_xlfn.STDEV.P(_xlfn._xlws.FILTER(T90:AC90,T90:AC90&gt;0,"")),"")</f>
        <v>1.2626654989544831E-2</v>
      </c>
      <c r="AF90" s="3">
        <f t="shared" si="29"/>
        <v>7.2900026571782401E-3</v>
      </c>
    </row>
    <row r="91" spans="1:32" x14ac:dyDescent="0.2">
      <c r="A91" s="26"/>
      <c r="B91" s="7">
        <v>60</v>
      </c>
      <c r="C91" s="9">
        <v>607.28949519549781</v>
      </c>
      <c r="D91" s="9">
        <v>598.28424678356589</v>
      </c>
      <c r="E91" s="9">
        <v>601.60345430702966</v>
      </c>
      <c r="F91" s="9"/>
      <c r="H91" s="9"/>
      <c r="J91" s="9"/>
      <c r="K91" s="9"/>
      <c r="L91" s="9"/>
      <c r="M91" s="2">
        <f t="shared" si="25"/>
        <v>602.39239876203112</v>
      </c>
      <c r="N91" s="3" cm="1">
        <f t="array" ref="N91">IFERROR(_xlfn.STDEV.P(_xlfn._xlws.FILTER(C91:L91,C91:L91&gt;0,"")),"")</f>
        <v>3.7184629221367564</v>
      </c>
      <c r="O91" s="3">
        <f t="shared" si="26"/>
        <v>2.146855569067299</v>
      </c>
      <c r="P91" s="3">
        <f t="shared" si="27"/>
        <v>9.2371739746252519</v>
      </c>
      <c r="Q91" s="3">
        <v>594.86423753489612</v>
      </c>
      <c r="R91" s="26"/>
      <c r="S91" s="7">
        <v>60</v>
      </c>
      <c r="T91" s="18">
        <v>0.1517234585904787</v>
      </c>
      <c r="U91" s="18">
        <v>0.14565583605648419</v>
      </c>
      <c r="V91" s="18"/>
      <c r="W91" s="18">
        <v>0.12602463269163261</v>
      </c>
      <c r="X91" s="18">
        <v>0.12556869672345841</v>
      </c>
      <c r="Z91" s="18"/>
      <c r="AA91" s="18"/>
      <c r="AB91" s="18"/>
      <c r="AC91" s="18"/>
      <c r="AD91" s="3">
        <f t="shared" si="28"/>
        <v>0.13724315601551348</v>
      </c>
      <c r="AE91" s="3" cm="1">
        <f t="array" ref="AE91">IFERROR(_xlfn.STDEV.P(_xlfn._xlws.FILTER(T91:AC91,T91:AC91&gt;0,"")),"")</f>
        <v>1.164689458036563E-2</v>
      </c>
      <c r="AF91" s="3">
        <f t="shared" si="29"/>
        <v>5.8234472901828151E-3</v>
      </c>
    </row>
    <row r="92" spans="1:32" x14ac:dyDescent="0.2">
      <c r="A92" s="26"/>
      <c r="B92" s="7">
        <v>120</v>
      </c>
      <c r="C92" s="9">
        <v>613.89270329600231</v>
      </c>
      <c r="D92" s="9">
        <v>608.54985451818231</v>
      </c>
      <c r="E92" s="9">
        <v>604.8060600428239</v>
      </c>
      <c r="F92" s="9"/>
      <c r="H92" s="9"/>
      <c r="J92" s="9"/>
      <c r="K92" s="9"/>
      <c r="L92" s="9"/>
      <c r="M92" s="2">
        <f t="shared" si="25"/>
        <v>609.08287261900284</v>
      </c>
      <c r="N92" s="3" cm="1">
        <f t="array" ref="N92">IFERROR(_xlfn.STDEV.P(_xlfn._xlws.FILTER(C92:L92,C92:L92&gt;0,"")),"")</f>
        <v>3.7287042096403868</v>
      </c>
      <c r="O92" s="3">
        <f t="shared" si="26"/>
        <v>2.1527683791643684</v>
      </c>
      <c r="P92" s="3">
        <f t="shared" si="27"/>
        <v>9.2626147431298982</v>
      </c>
      <c r="Q92" s="3"/>
      <c r="R92" s="26"/>
      <c r="S92" s="7">
        <v>120</v>
      </c>
      <c r="T92" s="18">
        <v>0.15347851387548889</v>
      </c>
      <c r="U92" s="18">
        <v>0.1466805447475934</v>
      </c>
      <c r="V92" s="18"/>
      <c r="W92" s="18">
        <v>0.13713421299083289</v>
      </c>
      <c r="X92" s="18">
        <v>0</v>
      </c>
      <c r="Z92" s="18"/>
      <c r="AA92" s="18"/>
      <c r="AB92" s="18"/>
      <c r="AC92" s="18"/>
      <c r="AD92" s="3">
        <f t="shared" si="28"/>
        <v>0.14576442387130506</v>
      </c>
      <c r="AE92" s="3" cm="1">
        <f t="array" ref="AE92">IFERROR(_xlfn.STDEV.P(_xlfn._xlws.FILTER(T92:AC92,T92:AC92&gt;0,"")),"")</f>
        <v>6.7039043821253983E-3</v>
      </c>
      <c r="AF92" s="3">
        <f t="shared" si="29"/>
        <v>3.8705009996416106E-3</v>
      </c>
    </row>
    <row r="93" spans="1:32" x14ac:dyDescent="0.2">
      <c r="A93" s="26" t="s">
        <v>50</v>
      </c>
      <c r="B93" s="16" t="s">
        <v>41</v>
      </c>
      <c r="C93" s="7" t="str">
        <f>'Peak positions'!V6</f>
        <v>UP040</v>
      </c>
      <c r="D93" s="7" t="str">
        <f>'Peak positions'!V21</f>
        <v>UP041</v>
      </c>
      <c r="E93" s="7" t="str">
        <f>'Peak positions'!V36</f>
        <v>UP042</v>
      </c>
      <c r="F93" s="7"/>
      <c r="G93" s="7"/>
      <c r="H93" s="7"/>
      <c r="I93" s="7"/>
      <c r="J93" s="7"/>
      <c r="K93" s="7"/>
      <c r="L93" s="7"/>
      <c r="M93" s="1" t="s">
        <v>43</v>
      </c>
      <c r="N93" s="1" t="s">
        <v>44</v>
      </c>
      <c r="O93" s="1" t="s">
        <v>53</v>
      </c>
      <c r="P93" s="1" t="s">
        <v>77</v>
      </c>
      <c r="Q93" s="1"/>
      <c r="R93" s="26" t="s">
        <v>50</v>
      </c>
      <c r="S93" s="16" t="s">
        <v>41</v>
      </c>
      <c r="T93" s="18" t="str">
        <f>'Peak positions'!V6</f>
        <v>UP040</v>
      </c>
      <c r="U93" s="18" t="str">
        <f>'Peak positions'!V21</f>
        <v>UP041</v>
      </c>
      <c r="V93" s="18" t="str">
        <f>'Peak positions'!V36</f>
        <v>UP042</v>
      </c>
      <c r="W93" s="18"/>
      <c r="X93" s="18"/>
      <c r="Y93" s="18"/>
      <c r="Z93" s="18"/>
      <c r="AA93" s="18"/>
      <c r="AB93" s="18"/>
      <c r="AC93" s="18"/>
      <c r="AD93" s="1" t="s">
        <v>43</v>
      </c>
      <c r="AE93" s="1" t="s">
        <v>44</v>
      </c>
      <c r="AF93" s="1" t="s">
        <v>53</v>
      </c>
    </row>
    <row r="94" spans="1:32" x14ac:dyDescent="0.2">
      <c r="A94" s="26"/>
      <c r="B94" s="7">
        <v>1</v>
      </c>
      <c r="C94" s="9" cm="1">
        <f t="array" ref="C94:C107">'Peak positions'!Y6:Y19</f>
        <v>0</v>
      </c>
      <c r="D94" s="9" cm="1">
        <f t="array" ref="D94:D107">'Peak positions'!Y21:Y34</f>
        <v>0</v>
      </c>
      <c r="E94" s="9" cm="1">
        <f t="array" ref="E94:E107">'Peak positions'!Y36:Y49</f>
        <v>0</v>
      </c>
      <c r="F94" s="9"/>
      <c r="G94" s="9"/>
      <c r="H94" s="9"/>
      <c r="I94" s="9"/>
      <c r="J94" s="9"/>
      <c r="K94" s="9"/>
      <c r="L94" s="9"/>
      <c r="M94" s="2" t="str">
        <f t="shared" ref="M94:M107" si="30">IFERROR(AVERAGEIF(C94:L94,"&gt;0",C94:L94), "")</f>
        <v/>
      </c>
      <c r="N94" s="3" t="str" cm="1">
        <f t="array" ref="N94">IFERROR(_xlfn.STDEV.P(_xlfn._xlws.FILTER(C94:L94,C94:L94&gt;0,"")),"")</f>
        <v/>
      </c>
      <c r="O94" s="3" t="str">
        <f t="shared" ref="O94:O107" si="31">IFERROR(N94/SQRT(COUNTIF(C94:L94,"&gt;0")),"")</f>
        <v/>
      </c>
      <c r="P94" s="3" t="str">
        <f t="shared" ref="P94:P107" si="32">IFERROR(_xlfn.CONFIDENCE.T(0.05,N94,COUNT(C94:L94)),"")</f>
        <v/>
      </c>
      <c r="Q94" s="3"/>
      <c r="R94" s="26"/>
      <c r="S94" s="7">
        <v>1</v>
      </c>
      <c r="T94" s="18" cm="1">
        <f t="array" ref="T94:T107">'Peak positions'!Z6:Z19</f>
        <v>0</v>
      </c>
      <c r="U94" s="18" cm="1">
        <f t="array" ref="U94:U107">'Peak positions'!Z21:Z34</f>
        <v>0</v>
      </c>
      <c r="V94" s="18" cm="1">
        <f t="array" ref="V94:V107">'Peak positions'!Z36:Z49</f>
        <v>0</v>
      </c>
      <c r="W94" s="18"/>
      <c r="X94" s="18"/>
      <c r="Y94" s="18"/>
      <c r="Z94" s="18"/>
      <c r="AA94" s="18"/>
      <c r="AB94" s="18"/>
      <c r="AC94" s="18"/>
      <c r="AD94" s="3" t="str">
        <f>IFERROR(AVERAGEIF(T94:AC94,"&gt;0",T94:AC94), "")</f>
        <v/>
      </c>
      <c r="AE94" s="3" t="str" cm="1">
        <f t="array" ref="AE94">IFERROR(_xlfn.STDEV.P(_xlfn._xlws.FILTER(T94:AC94,T94:AC94&gt;0,"")),"")</f>
        <v/>
      </c>
      <c r="AF94" s="3" t="str">
        <f>IF(AE94=0,"",IFERROR(AE94/SQRT(COUNTIF(T94:AC94,"&gt;0")),""))</f>
        <v/>
      </c>
    </row>
    <row r="95" spans="1:32" x14ac:dyDescent="0.2">
      <c r="A95" s="26"/>
      <c r="B95" s="7">
        <v>2</v>
      </c>
      <c r="C95" s="9">
        <v>0</v>
      </c>
      <c r="D95" s="9">
        <v>438.71079532981628</v>
      </c>
      <c r="E95" s="9">
        <v>472.47138830816931</v>
      </c>
      <c r="F95" s="9"/>
      <c r="G95" s="9"/>
      <c r="H95" s="9"/>
      <c r="I95" s="9"/>
      <c r="J95" s="9"/>
      <c r="K95" s="9"/>
      <c r="L95" s="9"/>
      <c r="M95" s="2">
        <f t="shared" si="30"/>
        <v>455.59109181899282</v>
      </c>
      <c r="N95" s="3" cm="1">
        <f t="array" ref="N95">IFERROR(_xlfn.STDEV.P(_xlfn._xlws.FILTER(C95:L95,C95:L95&gt;0,"")),"")</f>
        <v>16.880296489176516</v>
      </c>
      <c r="O95" s="3">
        <f t="shared" si="31"/>
        <v>11.936172115936184</v>
      </c>
      <c r="P95" s="3">
        <f t="shared" si="32"/>
        <v>41.932981094290099</v>
      </c>
      <c r="Q95" s="3"/>
      <c r="R95" s="26"/>
      <c r="S95" s="7">
        <v>2</v>
      </c>
      <c r="T95" s="18">
        <v>0</v>
      </c>
      <c r="U95" s="18">
        <v>0.27329294816888272</v>
      </c>
      <c r="V95" s="18">
        <v>0.19794143692110699</v>
      </c>
      <c r="W95" s="18"/>
      <c r="X95" s="18"/>
      <c r="Y95" s="18"/>
      <c r="Z95" s="18"/>
      <c r="AA95" s="18"/>
      <c r="AB95" s="18"/>
      <c r="AC95" s="18"/>
      <c r="AD95" s="3">
        <f t="shared" ref="AD95:AD107" si="33">IFERROR(AVERAGEIF(T95:AC95,"&gt;0",T95:AC95), "")</f>
        <v>0.23561719254499486</v>
      </c>
      <c r="AE95" s="3" cm="1">
        <f t="array" ref="AE95">IFERROR(_xlfn.STDEV.P(_xlfn._xlws.FILTER(T95:AC95,T95:AC95&gt;0,"")),"")</f>
        <v>3.767575562388787E-2</v>
      </c>
      <c r="AF95" s="3">
        <f t="shared" ref="AF95:AF107" si="34">IF(AE95=0,"",IFERROR(AE95/SQRT(COUNTIF(T95:AC95,"&gt;0")),""))</f>
        <v>2.6640782287978317E-2</v>
      </c>
    </row>
    <row r="96" spans="1:32" x14ac:dyDescent="0.2">
      <c r="A96" s="26"/>
      <c r="B96" s="7">
        <v>3</v>
      </c>
      <c r="C96" s="9">
        <v>454.49175020831274</v>
      </c>
      <c r="D96" s="9">
        <v>475.13030002448727</v>
      </c>
      <c r="E96" s="9">
        <v>496.04815668384617</v>
      </c>
      <c r="F96" s="9"/>
      <c r="G96" s="9"/>
      <c r="H96" s="9"/>
      <c r="I96" s="9"/>
      <c r="J96" s="9"/>
      <c r="K96" s="9"/>
      <c r="L96" s="9"/>
      <c r="M96" s="2">
        <f t="shared" si="30"/>
        <v>475.22340230554875</v>
      </c>
      <c r="N96" s="3" cm="1">
        <f t="array" ref="N96">IFERROR(_xlfn.STDEV.P(_xlfn._xlws.FILTER(C96:L96,C96:L96&gt;0,"")),"")</f>
        <v>16.965459632559195</v>
      </c>
      <c r="O96" s="3">
        <f t="shared" si="31"/>
        <v>9.7950126857837816</v>
      </c>
      <c r="P96" s="3">
        <f t="shared" si="32"/>
        <v>42.144538070418214</v>
      </c>
      <c r="Q96" s="3"/>
      <c r="R96" s="26"/>
      <c r="S96" s="7">
        <v>3</v>
      </c>
      <c r="T96" s="18">
        <v>0.25530095398707769</v>
      </c>
      <c r="U96" s="18">
        <v>0.22314406482275129</v>
      </c>
      <c r="V96" s="18">
        <v>0.15768818564274761</v>
      </c>
      <c r="W96" s="18"/>
      <c r="X96" s="18"/>
      <c r="Y96" s="18"/>
      <c r="Z96" s="18"/>
      <c r="AA96" s="18"/>
      <c r="AB96" s="18"/>
      <c r="AC96" s="18"/>
      <c r="AD96" s="3">
        <f t="shared" si="33"/>
        <v>0.21204440148419221</v>
      </c>
      <c r="AE96" s="3" cm="1">
        <f t="array" ref="AE96">IFERROR(_xlfn.STDEV.P(_xlfn._xlws.FILTER(T96:AC96,T96:AC96&gt;0,"")),"")</f>
        <v>4.061580177412865E-2</v>
      </c>
      <c r="AF96" s="3">
        <f t="shared" si="34"/>
        <v>2.3449544087645657E-2</v>
      </c>
    </row>
    <row r="97" spans="1:32" x14ac:dyDescent="0.2">
      <c r="A97" s="26"/>
      <c r="B97" s="7">
        <v>4</v>
      </c>
      <c r="C97" s="9">
        <v>457.0029042690748</v>
      </c>
      <c r="D97" s="9">
        <v>486.53616268046505</v>
      </c>
      <c r="E97" s="9">
        <v>503.45942437809759</v>
      </c>
      <c r="F97" s="9"/>
      <c r="G97" s="9"/>
      <c r="H97" s="9"/>
      <c r="I97" s="9"/>
      <c r="J97" s="9"/>
      <c r="K97" s="9"/>
      <c r="L97" s="9"/>
      <c r="M97" s="2">
        <f t="shared" si="30"/>
        <v>482.3328304425458</v>
      </c>
      <c r="N97" s="3" cm="1">
        <f t="array" ref="N97">IFERROR(_xlfn.STDEV.P(_xlfn._xlws.FILTER(C97:L97,C97:L97&gt;0,"")),"")</f>
        <v>19.19727526823808</v>
      </c>
      <c r="O97" s="3">
        <f t="shared" si="31"/>
        <v>11.083552043824602</v>
      </c>
      <c r="P97" s="3">
        <f t="shared" si="32"/>
        <v>47.688675456682169</v>
      </c>
      <c r="Q97" s="3"/>
      <c r="R97" s="26"/>
      <c r="S97" s="7">
        <v>4</v>
      </c>
      <c r="T97" s="18">
        <v>0.28915645037742949</v>
      </c>
      <c r="U97" s="18">
        <v>0.2239006866079922</v>
      </c>
      <c r="V97" s="18">
        <v>0.1742027263950518</v>
      </c>
      <c r="W97" s="18"/>
      <c r="X97" s="18"/>
      <c r="Y97" s="18"/>
      <c r="Z97" s="18"/>
      <c r="AA97" s="18"/>
      <c r="AB97" s="18"/>
      <c r="AC97" s="18"/>
      <c r="AD97" s="3">
        <f t="shared" si="33"/>
        <v>0.22908662112682446</v>
      </c>
      <c r="AE97" s="3" cm="1">
        <f t="array" ref="AE97">IFERROR(_xlfn.STDEV.P(_xlfn._xlws.FILTER(T97:AC97,T97:AC97&gt;0,"")),"")</f>
        <v>4.7072710438068724E-2</v>
      </c>
      <c r="AF97" s="3">
        <f t="shared" si="34"/>
        <v>2.7177442042904287E-2</v>
      </c>
    </row>
    <row r="98" spans="1:32" x14ac:dyDescent="0.2">
      <c r="A98" s="26"/>
      <c r="B98" s="7">
        <v>5</v>
      </c>
      <c r="C98" s="9">
        <v>484.68265935682552</v>
      </c>
      <c r="D98" s="9">
        <v>497.90493095832375</v>
      </c>
      <c r="E98" s="9">
        <v>512.4118777179558</v>
      </c>
      <c r="F98" s="9"/>
      <c r="G98" s="9"/>
      <c r="H98" s="9"/>
      <c r="I98" s="9"/>
      <c r="J98" s="9"/>
      <c r="K98" s="9"/>
      <c r="L98" s="9"/>
      <c r="M98" s="2">
        <f t="shared" si="30"/>
        <v>498.33315601103504</v>
      </c>
      <c r="N98" s="3" cm="1">
        <f t="array" ref="N98">IFERROR(_xlfn.STDEV.P(_xlfn._xlws.FILTER(C98:L98,C98:L98&gt;0,"")),"")</f>
        <v>11.324454961178436</v>
      </c>
      <c r="O98" s="3">
        <f t="shared" si="31"/>
        <v>6.538177120262163</v>
      </c>
      <c r="P98" s="3">
        <f t="shared" si="32"/>
        <v>28.131505634081485</v>
      </c>
      <c r="Q98" s="3"/>
      <c r="R98" s="26"/>
      <c r="S98" s="7">
        <v>5</v>
      </c>
      <c r="T98" s="18">
        <v>0.2249930600824698</v>
      </c>
      <c r="U98" s="18">
        <v>0.21386453187529461</v>
      </c>
      <c r="V98" s="18">
        <v>0.16733519860319529</v>
      </c>
      <c r="W98" s="18"/>
      <c r="X98" s="18"/>
      <c r="Y98" s="18"/>
      <c r="Z98" s="18"/>
      <c r="AA98" s="18"/>
      <c r="AB98" s="18"/>
      <c r="AC98" s="18"/>
      <c r="AD98" s="3">
        <f t="shared" si="33"/>
        <v>0.20206426352031989</v>
      </c>
      <c r="AE98" s="3" cm="1">
        <f t="array" ref="AE98">IFERROR(_xlfn.STDEV.P(_xlfn._xlws.FILTER(T98:AC98,T98:AC98&gt;0,"")),"")</f>
        <v>2.4973879654923165E-2</v>
      </c>
      <c r="AF98" s="3">
        <f t="shared" si="34"/>
        <v>1.4418676141479209E-2</v>
      </c>
    </row>
    <row r="99" spans="1:32" x14ac:dyDescent="0.2">
      <c r="A99" s="26"/>
      <c r="B99" s="7">
        <v>6</v>
      </c>
      <c r="C99" s="9">
        <v>494.57797339014331</v>
      </c>
      <c r="D99" s="9">
        <v>512.82667372864159</v>
      </c>
      <c r="E99" s="9">
        <v>520.94050962093013</v>
      </c>
      <c r="F99" s="9"/>
      <c r="G99" s="9"/>
      <c r="H99" s="9"/>
      <c r="I99" s="9"/>
      <c r="J99" s="9"/>
      <c r="K99" s="9"/>
      <c r="L99" s="9"/>
      <c r="M99" s="2">
        <f t="shared" si="30"/>
        <v>509.44838557990505</v>
      </c>
      <c r="N99" s="3" cm="1">
        <f t="array" ref="N99">IFERROR(_xlfn.STDEV.P(_xlfn._xlws.FILTER(C99:L99,C99:L99&gt;0,"")),"")</f>
        <v>11.02438062483353</v>
      </c>
      <c r="O99" s="3">
        <f t="shared" si="31"/>
        <v>6.3649291213965338</v>
      </c>
      <c r="P99" s="3">
        <f t="shared" si="32"/>
        <v>27.38607965883865</v>
      </c>
      <c r="Q99" s="3"/>
      <c r="R99" s="26"/>
      <c r="S99" s="7">
        <v>6</v>
      </c>
      <c r="T99" s="18">
        <v>0.21519983164279469</v>
      </c>
      <c r="U99" s="18">
        <v>0.18041511850553149</v>
      </c>
      <c r="V99" s="18">
        <v>0.15790042835542439</v>
      </c>
      <c r="W99" s="18"/>
      <c r="X99" s="18"/>
      <c r="Y99" s="18"/>
      <c r="Z99" s="18"/>
      <c r="AA99" s="18"/>
      <c r="AB99" s="18"/>
      <c r="AC99" s="18"/>
      <c r="AD99" s="3">
        <f t="shared" si="33"/>
        <v>0.18450512616791684</v>
      </c>
      <c r="AE99" s="3" cm="1">
        <f t="array" ref="AE99">IFERROR(_xlfn.STDEV.P(_xlfn._xlws.FILTER(T99:AC99,T99:AC99&gt;0,"")),"")</f>
        <v>2.3570483325280143E-2</v>
      </c>
      <c r="AF99" s="3">
        <f t="shared" si="34"/>
        <v>1.3608424892780076E-2</v>
      </c>
    </row>
    <row r="100" spans="1:32" x14ac:dyDescent="0.2">
      <c r="A100" s="26"/>
      <c r="B100" s="7">
        <v>7</v>
      </c>
      <c r="C100" s="9">
        <v>505.70144339869745</v>
      </c>
      <c r="D100" s="9">
        <v>519.58621108580428</v>
      </c>
      <c r="E100" s="9">
        <v>527.03314463726497</v>
      </c>
      <c r="F100" s="9"/>
      <c r="G100" s="9"/>
      <c r="H100" s="9"/>
      <c r="I100" s="9"/>
      <c r="J100" s="9"/>
      <c r="K100" s="9"/>
      <c r="L100" s="9"/>
      <c r="M100" s="2">
        <f t="shared" si="30"/>
        <v>517.44026637392221</v>
      </c>
      <c r="N100" s="3" cm="1">
        <f t="array" ref="N100">IFERROR(_xlfn.STDEV.P(_xlfn._xlws.FILTER(C100:L100,C100:L100&gt;0,"")),"")</f>
        <v>8.8398408154112769</v>
      </c>
      <c r="O100" s="3">
        <f t="shared" si="31"/>
        <v>5.1036844743711418</v>
      </c>
      <c r="P100" s="3">
        <f t="shared" si="32"/>
        <v>21.959381935432951</v>
      </c>
      <c r="Q100" s="3"/>
      <c r="R100" s="26"/>
      <c r="S100" s="7">
        <v>7</v>
      </c>
      <c r="T100" s="18">
        <v>0.1931767577316216</v>
      </c>
      <c r="U100" s="18">
        <v>0.17643911443204829</v>
      </c>
      <c r="V100" s="18">
        <v>0.15430972571243501</v>
      </c>
      <c r="W100" s="18"/>
      <c r="X100" s="18"/>
      <c r="Y100" s="18"/>
      <c r="Z100" s="18"/>
      <c r="AA100" s="18"/>
      <c r="AB100" s="18"/>
      <c r="AC100" s="18"/>
      <c r="AD100" s="3">
        <f t="shared" si="33"/>
        <v>0.1746418659587016</v>
      </c>
      <c r="AE100" s="3" cm="1">
        <f t="array" ref="AE100">IFERROR(_xlfn.STDEV.P(_xlfn._xlws.FILTER(T100:AC100,T100:AC100&gt;0,"")),"")</f>
        <v>1.5918210139152563E-2</v>
      </c>
      <c r="AF100" s="3">
        <f t="shared" si="34"/>
        <v>9.1903829088567628E-3</v>
      </c>
    </row>
    <row r="101" spans="1:32" x14ac:dyDescent="0.2">
      <c r="A101" s="26"/>
      <c r="B101" s="7">
        <v>8</v>
      </c>
      <c r="C101" s="9">
        <v>0</v>
      </c>
      <c r="D101" s="9">
        <v>526.74041436628704</v>
      </c>
      <c r="E101" s="9">
        <v>529.55559730085747</v>
      </c>
      <c r="F101" s="9"/>
      <c r="G101" s="9"/>
      <c r="H101" s="9"/>
      <c r="I101" s="9"/>
      <c r="J101" s="9"/>
      <c r="K101" s="9"/>
      <c r="L101" s="9"/>
      <c r="M101" s="2">
        <f t="shared" si="30"/>
        <v>528.14800583357226</v>
      </c>
      <c r="N101" s="3" cm="1">
        <f t="array" ref="N101">IFERROR(_xlfn.STDEV.P(_xlfn._xlws.FILTER(C101:L101,C101:L101&gt;0,"")),"")</f>
        <v>1.407591467285215</v>
      </c>
      <c r="O101" s="3">
        <f t="shared" si="31"/>
        <v>0.99531747165769779</v>
      </c>
      <c r="P101" s="3">
        <f t="shared" si="32"/>
        <v>3.4966510466211851</v>
      </c>
      <c r="Q101" s="3"/>
      <c r="R101" s="26"/>
      <c r="S101" s="7">
        <v>8</v>
      </c>
      <c r="T101" s="18">
        <v>0</v>
      </c>
      <c r="U101" s="18">
        <v>0.1732434590055201</v>
      </c>
      <c r="V101" s="18">
        <v>0.15956511524375969</v>
      </c>
      <c r="W101" s="18"/>
      <c r="X101" s="18"/>
      <c r="Y101" s="18"/>
      <c r="Z101" s="18"/>
      <c r="AA101" s="18"/>
      <c r="AB101" s="18"/>
      <c r="AC101" s="18"/>
      <c r="AD101" s="3">
        <f t="shared" si="33"/>
        <v>0.16640428712463989</v>
      </c>
      <c r="AE101" s="3" cm="1">
        <f t="array" ref="AE101">IFERROR(_xlfn.STDEV.P(_xlfn._xlws.FILTER(T101:AC101,T101:AC101&gt;0,"")),"")</f>
        <v>6.8391718808802071E-3</v>
      </c>
      <c r="AF101" s="3">
        <f t="shared" si="34"/>
        <v>4.8360248146707488E-3</v>
      </c>
    </row>
    <row r="102" spans="1:32" x14ac:dyDescent="0.2">
      <c r="A102" s="26"/>
      <c r="B102" s="7">
        <v>9</v>
      </c>
      <c r="C102" s="9">
        <v>525.05191912355554</v>
      </c>
      <c r="D102" s="9">
        <v>531.95335975978264</v>
      </c>
      <c r="E102" s="9">
        <v>538.42292169587336</v>
      </c>
      <c r="F102" s="9"/>
      <c r="G102" s="9"/>
      <c r="H102" s="9"/>
      <c r="I102" s="9"/>
      <c r="J102" s="9"/>
      <c r="K102" s="9"/>
      <c r="L102" s="9"/>
      <c r="M102" s="2">
        <f t="shared" si="30"/>
        <v>531.80940019307047</v>
      </c>
      <c r="N102" s="3" cm="1">
        <f t="array" ref="N102">IFERROR(_xlfn.STDEV.P(_xlfn._xlws.FILTER(C102:L102,C102:L102&gt;0,"")),"")</f>
        <v>5.4596380047806834</v>
      </c>
      <c r="O102" s="3">
        <f t="shared" si="31"/>
        <v>3.1521234717380389</v>
      </c>
      <c r="P102" s="3">
        <f t="shared" si="32"/>
        <v>13.562492660181029</v>
      </c>
      <c r="Q102" s="3"/>
      <c r="R102" s="26"/>
      <c r="S102" s="7">
        <v>9</v>
      </c>
      <c r="T102" s="18">
        <v>0.16709312699826279</v>
      </c>
      <c r="U102" s="18">
        <v>0.16888972310115849</v>
      </c>
      <c r="V102" s="18">
        <v>0.15363249131352999</v>
      </c>
      <c r="W102" s="18"/>
      <c r="X102" s="18"/>
      <c r="Y102" s="18"/>
      <c r="Z102" s="18"/>
      <c r="AA102" s="18"/>
      <c r="AB102" s="18"/>
      <c r="AC102" s="18"/>
      <c r="AD102" s="3">
        <f t="shared" si="33"/>
        <v>0.1632051138043171</v>
      </c>
      <c r="AE102" s="3" cm="1">
        <f t="array" ref="AE102">IFERROR(_xlfn.STDEV.P(_xlfn._xlws.FILTER(T102:AC102,T102:AC102&gt;0,"")),"")</f>
        <v>6.808488104446158E-3</v>
      </c>
      <c r="AF102" s="3">
        <f t="shared" si="34"/>
        <v>3.9308824398763542E-3</v>
      </c>
    </row>
    <row r="103" spans="1:32" x14ac:dyDescent="0.2">
      <c r="A103" s="26"/>
      <c r="B103" s="7">
        <v>10</v>
      </c>
      <c r="C103" s="9">
        <v>531.60436420017857</v>
      </c>
      <c r="D103" s="9">
        <v>536.56001866083068</v>
      </c>
      <c r="E103" s="9">
        <v>545.36608498295584</v>
      </c>
      <c r="F103" s="9"/>
      <c r="G103" s="9"/>
      <c r="H103" s="9"/>
      <c r="I103" s="9"/>
      <c r="J103" s="9"/>
      <c r="K103" s="9"/>
      <c r="L103" s="9"/>
      <c r="M103" s="2">
        <f t="shared" si="30"/>
        <v>537.84348928132169</v>
      </c>
      <c r="N103" s="3" cm="1">
        <f t="array" ref="N103">IFERROR(_xlfn.STDEV.P(_xlfn._xlws.FILTER(C103:L103,C103:L103&gt;0,"")),"")</f>
        <v>5.6910287500608465</v>
      </c>
      <c r="O103" s="3">
        <f t="shared" si="31"/>
        <v>3.2857169808135294</v>
      </c>
      <c r="P103" s="3">
        <f t="shared" si="32"/>
        <v>14.137299136681499</v>
      </c>
      <c r="Q103" s="3"/>
      <c r="R103" s="26"/>
      <c r="S103" s="7">
        <v>10</v>
      </c>
      <c r="T103" s="18">
        <v>0.15957777201627049</v>
      </c>
      <c r="U103" s="18">
        <v>0.16791531231165141</v>
      </c>
      <c r="V103" s="18">
        <v>0.1480324030428902</v>
      </c>
      <c r="W103" s="18"/>
      <c r="X103" s="18"/>
      <c r="Y103" s="18"/>
      <c r="Z103" s="18"/>
      <c r="AA103" s="18"/>
      <c r="AB103" s="18"/>
      <c r="AC103" s="18"/>
      <c r="AD103" s="3">
        <f t="shared" si="33"/>
        <v>0.15850849579027071</v>
      </c>
      <c r="AE103" s="3" cm="1">
        <f t="array" ref="AE103">IFERROR(_xlfn.STDEV.P(_xlfn._xlws.FILTER(T103:AC103,T103:AC103&gt;0,"")),"")</f>
        <v>8.1523016783835913E-3</v>
      </c>
      <c r="AF103" s="3">
        <f t="shared" si="34"/>
        <v>4.7067335685298042E-3</v>
      </c>
    </row>
    <row r="104" spans="1:32" x14ac:dyDescent="0.2">
      <c r="A104" s="26"/>
      <c r="B104" s="7">
        <v>20</v>
      </c>
      <c r="C104" s="9">
        <v>563.07510499238924</v>
      </c>
      <c r="D104" s="9">
        <v>570.83679254629669</v>
      </c>
      <c r="E104" s="9">
        <v>578.29254901149034</v>
      </c>
      <c r="F104" s="9"/>
      <c r="G104" s="9"/>
      <c r="H104" s="9"/>
      <c r="I104" s="9"/>
      <c r="J104" s="9"/>
      <c r="K104" s="9"/>
      <c r="L104" s="9"/>
      <c r="M104" s="2">
        <f t="shared" si="30"/>
        <v>570.73481551672546</v>
      </c>
      <c r="N104" s="3" cm="1">
        <f t="array" ref="N104">IFERROR(_xlfn.STDEV.P(_xlfn._xlws.FILTER(C104:L104,C104:L104&gt;0,"")),"")</f>
        <v>6.2129139757196619</v>
      </c>
      <c r="O104" s="3">
        <f t="shared" si="31"/>
        <v>3.587027556333735</v>
      </c>
      <c r="P104" s="3">
        <f t="shared" si="32"/>
        <v>15.433733906945893</v>
      </c>
      <c r="Q104" s="3"/>
      <c r="R104" s="26"/>
      <c r="S104" s="7">
        <v>20</v>
      </c>
      <c r="T104" s="18">
        <v>0.14680429360858219</v>
      </c>
      <c r="U104" s="18">
        <v>0.146820687559442</v>
      </c>
      <c r="V104" s="18">
        <v>0.13625524597945529</v>
      </c>
      <c r="W104" s="18"/>
      <c r="X104" s="18"/>
      <c r="Y104" s="18"/>
      <c r="Z104" s="18"/>
      <c r="AA104" s="18"/>
      <c r="AB104" s="18"/>
      <c r="AC104" s="18"/>
      <c r="AD104" s="3">
        <f t="shared" si="33"/>
        <v>0.1432934090491598</v>
      </c>
      <c r="AE104" s="3" cm="1">
        <f t="array" ref="AE104">IFERROR(_xlfn.STDEV.P(_xlfn._xlws.FILTER(T104:AC104,T104:AC104&gt;0,"")),"")</f>
        <v>4.9767373339850386E-3</v>
      </c>
      <c r="AF104" s="3">
        <f t="shared" si="34"/>
        <v>2.8733206394623225E-3</v>
      </c>
    </row>
    <row r="105" spans="1:32" x14ac:dyDescent="0.2">
      <c r="A105" s="26"/>
      <c r="B105" s="7">
        <v>30</v>
      </c>
      <c r="C105" s="9">
        <v>574.29637164754718</v>
      </c>
      <c r="D105" s="9">
        <v>582.32514080099895</v>
      </c>
      <c r="E105" s="9">
        <v>590.7316956794333</v>
      </c>
      <c r="F105" s="9"/>
      <c r="G105" s="9"/>
      <c r="H105" s="9"/>
      <c r="I105" s="9"/>
      <c r="J105" s="9"/>
      <c r="K105" s="9"/>
      <c r="L105" s="9"/>
      <c r="M105" s="2">
        <f t="shared" si="30"/>
        <v>582.45106937599314</v>
      </c>
      <c r="N105" s="3" cm="1">
        <f t="array" ref="N105">IFERROR(_xlfn.STDEV.P(_xlfn._xlws.FILTER(C105:L105,C105:L105&gt;0,"")),"")</f>
        <v>6.7102837750611535</v>
      </c>
      <c r="O105" s="3">
        <f t="shared" si="31"/>
        <v>3.8741841438703353</v>
      </c>
      <c r="P105" s="3">
        <f t="shared" si="32"/>
        <v>16.669268982175787</v>
      </c>
      <c r="Q105" s="3"/>
      <c r="R105" s="26"/>
      <c r="S105" s="7">
        <v>30</v>
      </c>
      <c r="T105" s="18">
        <v>0.14984981105599299</v>
      </c>
      <c r="U105" s="18">
        <v>0.14438496256226069</v>
      </c>
      <c r="V105" s="18">
        <v>0.1343823439177719</v>
      </c>
      <c r="W105" s="18"/>
      <c r="X105" s="18"/>
      <c r="Y105" s="18"/>
      <c r="Z105" s="18"/>
      <c r="AA105" s="18"/>
      <c r="AB105" s="18"/>
      <c r="AC105" s="18"/>
      <c r="AD105" s="3">
        <f t="shared" si="33"/>
        <v>0.14287237251200854</v>
      </c>
      <c r="AE105" s="3" cm="1">
        <f t="array" ref="AE105">IFERROR(_xlfn.STDEV.P(_xlfn._xlws.FILTER(T105:AC105,T105:AC105&gt;0,"")),"")</f>
        <v>6.4045078610344801E-3</v>
      </c>
      <c r="AF105" s="3">
        <f t="shared" si="34"/>
        <v>3.6976443375953314E-3</v>
      </c>
    </row>
    <row r="106" spans="1:32" x14ac:dyDescent="0.2">
      <c r="A106" s="26"/>
      <c r="B106" s="7">
        <v>60</v>
      </c>
      <c r="C106" s="9">
        <v>591.81813553125789</v>
      </c>
      <c r="D106" s="9">
        <v>597.86579118369912</v>
      </c>
      <c r="E106" s="9">
        <v>601.61513321607765</v>
      </c>
      <c r="F106" s="9"/>
      <c r="G106" s="9"/>
      <c r="H106" s="9"/>
      <c r="I106" s="9"/>
      <c r="J106" s="9"/>
      <c r="K106" s="9"/>
      <c r="L106" s="9"/>
      <c r="M106" s="2">
        <f t="shared" si="30"/>
        <v>597.09968664367818</v>
      </c>
      <c r="N106" s="3" cm="1">
        <f t="array" ref="N106">IFERROR(_xlfn.STDEV.P(_xlfn._xlws.FILTER(C106:L106,C106:L106&gt;0,"")),"")</f>
        <v>4.0361266938961329</v>
      </c>
      <c r="O106" s="3">
        <f t="shared" si="31"/>
        <v>2.3302588332043666</v>
      </c>
      <c r="P106" s="3">
        <f t="shared" si="32"/>
        <v>10.026294529709569</v>
      </c>
      <c r="Q106" s="3"/>
      <c r="R106" s="26"/>
      <c r="S106" s="7">
        <v>60</v>
      </c>
      <c r="T106" s="18">
        <v>0.14273522843038761</v>
      </c>
      <c r="U106" s="18">
        <v>0.14350344759120931</v>
      </c>
      <c r="V106" s="18">
        <v>0.13799784966469381</v>
      </c>
      <c r="W106" s="18"/>
      <c r="X106" s="18"/>
      <c r="Y106" s="18"/>
      <c r="Z106" s="18"/>
      <c r="AA106" s="18"/>
      <c r="AB106" s="18"/>
      <c r="AC106" s="18"/>
      <c r="AD106" s="3">
        <f t="shared" si="33"/>
        <v>0.14141217522876356</v>
      </c>
      <c r="AE106" s="3" cm="1">
        <f t="array" ref="AE106">IFERROR(_xlfn.STDEV.P(_xlfn._xlws.FILTER(T106:AC106,T106:AC106&gt;0,"")),"")</f>
        <v>2.4345779186351318E-3</v>
      </c>
      <c r="AF106" s="3">
        <f t="shared" si="34"/>
        <v>1.4056042166871122E-3</v>
      </c>
    </row>
    <row r="107" spans="1:32" x14ac:dyDescent="0.2">
      <c r="A107" s="26"/>
      <c r="B107" s="7">
        <v>120</v>
      </c>
      <c r="C107" s="9">
        <v>601.49531635498238</v>
      </c>
      <c r="D107" s="9">
        <v>607.87781470858499</v>
      </c>
      <c r="E107" s="9">
        <v>608.67051477325208</v>
      </c>
      <c r="F107" s="9"/>
      <c r="G107" s="9"/>
      <c r="H107" s="9"/>
      <c r="I107" s="9"/>
      <c r="J107" s="9"/>
      <c r="K107" s="9"/>
      <c r="L107" s="9"/>
      <c r="M107" s="2">
        <f t="shared" si="30"/>
        <v>606.01454861227319</v>
      </c>
      <c r="N107" s="3" cm="1">
        <f t="array" ref="N107">IFERROR(_xlfn.STDEV.P(_xlfn._xlws.FILTER(C107:L107,C107:L107&gt;0,"")),"")</f>
        <v>3.2119245004237862</v>
      </c>
      <c r="O107" s="3">
        <f t="shared" si="31"/>
        <v>1.8544054749364274</v>
      </c>
      <c r="P107" s="3">
        <f t="shared" si="32"/>
        <v>7.9788627787975699</v>
      </c>
      <c r="Q107" s="3"/>
      <c r="R107" s="26"/>
      <c r="S107" s="7">
        <v>120</v>
      </c>
      <c r="T107" s="18">
        <v>0.13713494686197861</v>
      </c>
      <c r="U107" s="18">
        <v>0.1397483098931388</v>
      </c>
      <c r="V107" s="18">
        <v>0.13298160731900721</v>
      </c>
      <c r="W107" s="18"/>
      <c r="X107" s="18"/>
      <c r="Y107" s="18"/>
      <c r="Z107" s="18"/>
      <c r="AA107" s="18"/>
      <c r="AB107" s="18"/>
      <c r="AC107" s="18"/>
      <c r="AD107" s="3">
        <f t="shared" si="33"/>
        <v>0.13662162135804154</v>
      </c>
      <c r="AE107" s="3" cm="1">
        <f t="array" ref="AE107">IFERROR(_xlfn.STDEV.P(_xlfn._xlws.FILTER(T107:AC107,T107:AC107&gt;0,"")),"")</f>
        <v>2.7862391900713231E-3</v>
      </c>
      <c r="AF107" s="3">
        <f t="shared" si="34"/>
        <v>1.6086359464143633E-3</v>
      </c>
    </row>
    <row r="108" spans="1:32" x14ac:dyDescent="0.2">
      <c r="A108" s="26" t="s">
        <v>51</v>
      </c>
      <c r="B108" s="16" t="s">
        <v>41</v>
      </c>
      <c r="C108" t="str">
        <f>'Peak positions'!AC6</f>
        <v>UP046</v>
      </c>
      <c r="D108" t="str">
        <f>'Peak positions'!AC21</f>
        <v>UP047</v>
      </c>
      <c r="E108" t="str">
        <f>'Peak positions'!AC51</f>
        <v>UP049</v>
      </c>
      <c r="F108" t="str">
        <f>'Peak positions'!AC66</f>
        <v>UP050</v>
      </c>
      <c r="I108" s="7"/>
      <c r="J108" s="7"/>
      <c r="K108" s="7"/>
      <c r="L108" s="7"/>
      <c r="M108" s="1" t="s">
        <v>43</v>
      </c>
      <c r="N108" s="1" t="s">
        <v>44</v>
      </c>
      <c r="O108" s="1" t="s">
        <v>53</v>
      </c>
      <c r="P108" s="1" t="s">
        <v>77</v>
      </c>
      <c r="Q108" s="1" t="s">
        <v>35</v>
      </c>
      <c r="R108" s="26" t="s">
        <v>51</v>
      </c>
      <c r="S108" s="16" t="s">
        <v>41</v>
      </c>
      <c r="T108" s="13" t="str">
        <f>'Peak positions'!AC6</f>
        <v>UP046</v>
      </c>
      <c r="U108" s="13" t="str">
        <f>'Peak positions'!AC21</f>
        <v>UP047</v>
      </c>
      <c r="V108" s="13" t="str">
        <f>'Peak positions'!AC51</f>
        <v>UP049</v>
      </c>
      <c r="W108" s="13" t="str">
        <f>'Peak positions'!AC66</f>
        <v>UP050</v>
      </c>
      <c r="X108" s="13" t="str">
        <f>'Peak positions'!AC81</f>
        <v>UP051</v>
      </c>
      <c r="Z108" s="18"/>
      <c r="AA108" s="18"/>
      <c r="AB108" s="18"/>
      <c r="AC108" s="18"/>
      <c r="AD108" s="1" t="s">
        <v>43</v>
      </c>
      <c r="AE108" s="1" t="s">
        <v>44</v>
      </c>
      <c r="AF108" s="1" t="s">
        <v>53</v>
      </c>
    </row>
    <row r="109" spans="1:32" x14ac:dyDescent="0.2">
      <c r="A109" s="26"/>
      <c r="B109" s="7">
        <v>1</v>
      </c>
      <c r="C109" s="2" cm="1">
        <f t="array" ref="C109:C122">'Peak positions'!AF6:AF19</f>
        <v>368.76835427441085</v>
      </c>
      <c r="D109" s="2" cm="1">
        <f t="array" ref="D109:D122">'Peak positions'!AF21:AF34</f>
        <v>0</v>
      </c>
      <c r="E109" s="2" cm="1">
        <f t="array" ref="E109:E122">'Peak positions'!AF51:AF64</f>
        <v>0</v>
      </c>
      <c r="F109" s="2" cm="1">
        <f t="array" ref="F109:F122">'Peak positions'!AF66:AF79</f>
        <v>390.0728682893112</v>
      </c>
      <c r="G109" s="2"/>
      <c r="I109" s="9"/>
      <c r="J109" s="9"/>
      <c r="K109" s="9"/>
      <c r="L109" s="9"/>
      <c r="M109" s="2">
        <f t="shared" ref="M109:M122" si="35">IFERROR(AVERAGEIF(C109:L109,"&gt;0",C109:L109), "")</f>
        <v>379.42061128186106</v>
      </c>
      <c r="N109" s="3" cm="1">
        <f t="array" ref="N109">IFERROR(_xlfn.STDEV.P(_xlfn._xlws.FILTER(C109:L109,C109:L109&gt;0,"")),"")</f>
        <v>10.652257007450174</v>
      </c>
      <c r="O109" s="3">
        <f t="shared" ref="O109:O122" si="36">IFERROR(N109/SQRT(COUNTIF(C109:L109,"&gt;0")),"")</f>
        <v>7.5322831649099378</v>
      </c>
      <c r="P109" s="3">
        <f t="shared" ref="P109:P122" si="37">IFERROR(_xlfn.CONFIDENCE.T(0.05,N109,COUNT(C109:L109)),"")</f>
        <v>16.950117978146153</v>
      </c>
      <c r="Q109" s="3"/>
      <c r="R109" s="26"/>
      <c r="S109" s="7">
        <v>1</v>
      </c>
      <c r="T109" s="13" cm="1">
        <f t="array" ref="T109:T122">'Peak positions'!AG6:AG19</f>
        <v>0.2751123002130233</v>
      </c>
      <c r="U109" s="13" cm="1">
        <f t="array" ref="U109:U122">'Peak positions'!AG21:AG34</f>
        <v>0</v>
      </c>
      <c r="V109" s="13" cm="1">
        <f t="array" ref="V109:V122">'Peak positions'!AG51:AG64</f>
        <v>0</v>
      </c>
      <c r="W109" s="13" cm="1">
        <f t="array" ref="W109:W122">'Peak positions'!AG66:AG79</f>
        <v>0.30869038239410701</v>
      </c>
      <c r="X109" s="13" cm="1">
        <f t="array" ref="X109:X122">'Peak positions'!AG81:AG94</f>
        <v>0</v>
      </c>
      <c r="Z109" s="18"/>
      <c r="AA109" s="18"/>
      <c r="AB109" s="18"/>
      <c r="AC109" s="18"/>
      <c r="AD109" s="3">
        <f>IFERROR(AVERAGEIF(T109:AC109,"&gt;0",T109:AC109), "")</f>
        <v>0.29190134130356515</v>
      </c>
      <c r="AE109" s="3" cm="1">
        <f t="array" ref="AE109">IFERROR(_xlfn.STDEV.P(_xlfn._xlws.FILTER(T109:AC109,T109:AC109&gt;0,"")),"")</f>
        <v>1.6789041090541856E-2</v>
      </c>
      <c r="AF109" s="3">
        <f>IF(AE109=0,"",IFERROR(AE109/SQRT(COUNTIF(T109:AC109,"&gt;0")),""))</f>
        <v>1.1871644804741734E-2</v>
      </c>
    </row>
    <row r="110" spans="1:32" x14ac:dyDescent="0.2">
      <c r="A110" s="26"/>
      <c r="B110" s="7">
        <v>2</v>
      </c>
      <c r="C110" s="2">
        <v>466.53603877522676</v>
      </c>
      <c r="D110" s="2">
        <v>421.46338511994293</v>
      </c>
      <c r="E110" s="2">
        <v>460.48283091802074</v>
      </c>
      <c r="F110" s="2">
        <v>467.34699145849294</v>
      </c>
      <c r="G110" s="2"/>
      <c r="I110" s="9"/>
      <c r="J110" s="9"/>
      <c r="K110" s="9"/>
      <c r="L110" s="9"/>
      <c r="M110" s="2">
        <f t="shared" si="35"/>
        <v>453.95731156792084</v>
      </c>
      <c r="N110" s="3" cm="1">
        <f t="array" ref="N110">IFERROR(_xlfn.STDEV.P(_xlfn._xlws.FILTER(C110:L110,C110:L110&gt;0,"")),"")</f>
        <v>18.946936193768476</v>
      </c>
      <c r="O110" s="3">
        <f t="shared" si="36"/>
        <v>9.473468096884238</v>
      </c>
      <c r="P110" s="3">
        <f t="shared" si="37"/>
        <v>30.148803543152333</v>
      </c>
      <c r="Q110" s="3"/>
      <c r="R110" s="26"/>
      <c r="S110" s="7">
        <v>2</v>
      </c>
      <c r="T110" s="13">
        <v>0.2027015288461344</v>
      </c>
      <c r="U110" s="13">
        <v>0.37662149757724639</v>
      </c>
      <c r="V110" s="13">
        <v>0.22235410132423461</v>
      </c>
      <c r="W110" s="13">
        <v>0.20763044649088669</v>
      </c>
      <c r="X110" s="13">
        <v>0</v>
      </c>
      <c r="Z110" s="18"/>
      <c r="AA110" s="18"/>
      <c r="AB110" s="18"/>
      <c r="AC110" s="18"/>
      <c r="AD110" s="3">
        <f t="shared" ref="AD110:AD122" si="38">IFERROR(AVERAGEIF(T110:AC110,"&gt;0",T110:AC110), "")</f>
        <v>0.25232689355962556</v>
      </c>
      <c r="AE110" s="3" cm="1">
        <f t="array" ref="AE110">IFERROR(_xlfn.STDEV.P(_xlfn._xlws.FILTER(T110:AC110,T110:AC110&gt;0,"")),"")</f>
        <v>7.2124832869474645E-2</v>
      </c>
      <c r="AF110" s="3">
        <f t="shared" ref="AF110:AF122" si="39">IF(AE110=0,"",IFERROR(AE110/SQRT(COUNTIF(T110:AC110,"&gt;0")),""))</f>
        <v>3.6062416434737322E-2</v>
      </c>
    </row>
    <row r="111" spans="1:32" x14ac:dyDescent="0.2">
      <c r="A111" s="26"/>
      <c r="B111" s="7">
        <v>3</v>
      </c>
      <c r="C111" s="2">
        <v>485.61885280523006</v>
      </c>
      <c r="D111" s="2">
        <v>464.73592922122538</v>
      </c>
      <c r="E111" s="2">
        <v>483.2208620140903</v>
      </c>
      <c r="F111" s="2">
        <v>486.66487095510547</v>
      </c>
      <c r="G111" s="2"/>
      <c r="I111" s="9"/>
      <c r="J111" s="9"/>
      <c r="K111" s="9"/>
      <c r="L111" s="9"/>
      <c r="M111" s="2">
        <f t="shared" si="35"/>
        <v>480.0601287489128</v>
      </c>
      <c r="N111" s="3" cm="1">
        <f t="array" ref="N111">IFERROR(_xlfn.STDEV.P(_xlfn._xlws.FILTER(C111:L111,C111:L111&gt;0,"")),"")</f>
        <v>8.9350903560417088</v>
      </c>
      <c r="O111" s="3">
        <f t="shared" si="36"/>
        <v>4.4675451780208544</v>
      </c>
      <c r="P111" s="3">
        <f t="shared" si="37"/>
        <v>14.217722645480519</v>
      </c>
      <c r="Q111" s="3">
        <v>457.28503743409527</v>
      </c>
      <c r="R111" s="26"/>
      <c r="S111" s="7">
        <v>3</v>
      </c>
      <c r="T111" s="13">
        <v>0.19735870434797509</v>
      </c>
      <c r="U111" s="13">
        <v>0.2504967111085572</v>
      </c>
      <c r="V111" s="13">
        <v>0.19751461444073251</v>
      </c>
      <c r="W111" s="13">
        <v>0.19413510720020391</v>
      </c>
      <c r="X111" s="13">
        <v>0.24817867531202181</v>
      </c>
      <c r="Z111" s="18"/>
      <c r="AA111" s="18"/>
      <c r="AB111" s="18"/>
      <c r="AC111" s="18"/>
      <c r="AD111" s="3">
        <f t="shared" si="38"/>
        <v>0.2175367624818981</v>
      </c>
      <c r="AE111" s="3" cm="1">
        <f t="array" ref="AE111">IFERROR(_xlfn.STDEV.P(_xlfn._xlws.FILTER(T111:AC111,T111:AC111&gt;0,"")),"")</f>
        <v>2.6003703380566619E-2</v>
      </c>
      <c r="AF111" s="3">
        <f t="shared" si="39"/>
        <v>1.1629209685137608E-2</v>
      </c>
    </row>
    <row r="112" spans="1:32" x14ac:dyDescent="0.2">
      <c r="A112" s="26"/>
      <c r="B112" s="7">
        <v>4</v>
      </c>
      <c r="C112" s="2">
        <v>496.05555410320557</v>
      </c>
      <c r="D112" s="2">
        <v>479.56623329342654</v>
      </c>
      <c r="E112" s="2">
        <v>493.78234161258928</v>
      </c>
      <c r="F112" s="2">
        <v>495.86604632318705</v>
      </c>
      <c r="G112" s="2"/>
      <c r="I112" s="9"/>
      <c r="J112" s="9"/>
      <c r="K112" s="9"/>
      <c r="L112" s="9"/>
      <c r="M112" s="2">
        <f t="shared" si="35"/>
        <v>491.31754383310209</v>
      </c>
      <c r="N112" s="3" cm="1">
        <f t="array" ref="N112">IFERROR(_xlfn.STDEV.P(_xlfn._xlws.FILTER(C112:L112,C112:L112&gt;0,"")),"")</f>
        <v>6.8429917381867753</v>
      </c>
      <c r="O112" s="3">
        <f t="shared" si="36"/>
        <v>3.4214958690933877</v>
      </c>
      <c r="P112" s="3">
        <f t="shared" si="37"/>
        <v>10.888726887139725</v>
      </c>
      <c r="Q112" s="3"/>
      <c r="R112" s="26"/>
      <c r="S112" s="7">
        <v>4</v>
      </c>
      <c r="T112" s="13">
        <v>0.1905965226355878</v>
      </c>
      <c r="U112" s="13">
        <v>0.2321913635041333</v>
      </c>
      <c r="V112" s="13">
        <v>0.19577659576657189</v>
      </c>
      <c r="W112" s="13">
        <v>0.18271978326776189</v>
      </c>
      <c r="X112" s="13">
        <v>0</v>
      </c>
      <c r="Z112" s="18"/>
      <c r="AA112" s="18"/>
      <c r="AB112" s="18"/>
      <c r="AC112" s="18"/>
      <c r="AD112" s="3">
        <f t="shared" si="38"/>
        <v>0.20032106629351371</v>
      </c>
      <c r="AE112" s="3" cm="1">
        <f t="array" ref="AE112">IFERROR(_xlfn.STDEV.P(_xlfn._xlws.FILTER(T112:AC112,T112:AC112&gt;0,"")),"")</f>
        <v>1.8978540316440275E-2</v>
      </c>
      <c r="AF112" s="3">
        <f t="shared" si="39"/>
        <v>9.4892701582201377E-3</v>
      </c>
    </row>
    <row r="113" spans="1:32" x14ac:dyDescent="0.2">
      <c r="A113" s="26"/>
      <c r="B113" s="7">
        <v>5</v>
      </c>
      <c r="C113" s="2">
        <v>504.18702214965907</v>
      </c>
      <c r="D113" s="2">
        <v>484.6516584505095</v>
      </c>
      <c r="E113" s="2">
        <v>502.36300297727246</v>
      </c>
      <c r="F113" s="2">
        <v>501.73803389261826</v>
      </c>
      <c r="G113" s="2"/>
      <c r="I113" s="9"/>
      <c r="J113" s="9"/>
      <c r="K113" s="9"/>
      <c r="L113" s="9"/>
      <c r="M113" s="2">
        <f t="shared" si="35"/>
        <v>498.23492936751484</v>
      </c>
      <c r="N113" s="3" cm="1">
        <f t="array" ref="N113">IFERROR(_xlfn.STDEV.P(_xlfn._xlws.FILTER(C113:L113,C113:L113&gt;0,"")),"")</f>
        <v>7.8937537067828805</v>
      </c>
      <c r="O113" s="3">
        <f t="shared" si="36"/>
        <v>3.9468768533914402</v>
      </c>
      <c r="P113" s="3">
        <f t="shared" si="37"/>
        <v>12.560723659485381</v>
      </c>
      <c r="Q113" s="3"/>
      <c r="R113" s="26"/>
      <c r="S113" s="7">
        <v>5</v>
      </c>
      <c r="T113" s="13">
        <v>0.18602289858025811</v>
      </c>
      <c r="U113" s="13">
        <v>0.2361890312863415</v>
      </c>
      <c r="V113" s="13">
        <v>0.19610404199842779</v>
      </c>
      <c r="W113" s="13">
        <v>0.1888788388836406</v>
      </c>
      <c r="X113" s="13">
        <v>0</v>
      </c>
      <c r="Z113" s="18"/>
      <c r="AA113" s="18"/>
      <c r="AB113" s="18"/>
      <c r="AC113" s="18"/>
      <c r="AD113" s="3">
        <f t="shared" si="38"/>
        <v>0.20179870268716699</v>
      </c>
      <c r="AE113" s="3" cm="1">
        <f t="array" ref="AE113">IFERROR(_xlfn.STDEV.P(_xlfn._xlws.FILTER(T113:AC113,T113:AC113&gt;0,"")),"")</f>
        <v>2.0192342220754791E-2</v>
      </c>
      <c r="AF113" s="3">
        <f t="shared" si="39"/>
        <v>1.0096171110377396E-2</v>
      </c>
    </row>
    <row r="114" spans="1:32" x14ac:dyDescent="0.2">
      <c r="A114" s="26"/>
      <c r="B114" s="7">
        <v>6</v>
      </c>
      <c r="C114" s="2">
        <v>513.1691253423669</v>
      </c>
      <c r="D114" s="2">
        <v>495.31099111041948</v>
      </c>
      <c r="E114" s="2">
        <v>510.27197153805781</v>
      </c>
      <c r="F114" s="2">
        <v>509.71036346824525</v>
      </c>
      <c r="G114" s="2"/>
      <c r="I114" s="9"/>
      <c r="J114" s="9"/>
      <c r="K114" s="9"/>
      <c r="L114" s="9"/>
      <c r="M114" s="2">
        <f t="shared" si="35"/>
        <v>507.1156128647724</v>
      </c>
      <c r="N114" s="3" cm="1">
        <f t="array" ref="N114">IFERROR(_xlfn.STDEV.P(_xlfn._xlws.FILTER(C114:L114,C114:L114&gt;0,"")),"")</f>
        <v>6.9406310744841724</v>
      </c>
      <c r="O114" s="3">
        <f t="shared" si="36"/>
        <v>3.4703155372420862</v>
      </c>
      <c r="P114" s="3">
        <f t="shared" si="37"/>
        <v>11.044092859664728</v>
      </c>
      <c r="Q114" s="3"/>
      <c r="R114" s="26"/>
      <c r="S114" s="7">
        <v>6</v>
      </c>
      <c r="T114" s="13">
        <v>0.17663542221183789</v>
      </c>
      <c r="U114" s="13">
        <v>0.22059016025322559</v>
      </c>
      <c r="V114" s="13">
        <v>0.1864256069468089</v>
      </c>
      <c r="W114" s="13">
        <v>0.1827506938604638</v>
      </c>
      <c r="X114" s="13">
        <v>0</v>
      </c>
      <c r="Z114" s="18"/>
      <c r="AA114" s="18"/>
      <c r="AB114" s="18"/>
      <c r="AC114" s="18"/>
      <c r="AD114" s="3">
        <f t="shared" si="38"/>
        <v>0.19160047081808404</v>
      </c>
      <c r="AE114" s="3" cm="1">
        <f t="array" ref="AE114">IFERROR(_xlfn.STDEV.P(_xlfn._xlws.FILTER(T114:AC114,T114:AC114&gt;0,"")),"")</f>
        <v>1.7098629635288919E-2</v>
      </c>
      <c r="AF114" s="3">
        <f t="shared" si="39"/>
        <v>8.5493148176444596E-3</v>
      </c>
    </row>
    <row r="115" spans="1:32" x14ac:dyDescent="0.2">
      <c r="A115" s="26"/>
      <c r="B115" s="7">
        <v>7</v>
      </c>
      <c r="C115" s="2">
        <v>517.75717942696008</v>
      </c>
      <c r="D115" s="2">
        <v>503.9836161742416</v>
      </c>
      <c r="E115" s="2">
        <v>513.78543522120663</v>
      </c>
      <c r="F115" s="2">
        <v>513.92056405985113</v>
      </c>
      <c r="G115" s="2"/>
      <c r="I115" s="9"/>
      <c r="J115" s="9"/>
      <c r="K115" s="9"/>
      <c r="L115" s="9"/>
      <c r="M115" s="2">
        <f t="shared" si="35"/>
        <v>512.36169872056485</v>
      </c>
      <c r="N115" s="3" cm="1">
        <f t="array" ref="N115">IFERROR(_xlfn.STDEV.P(_xlfn._xlws.FILTER(C115:L115,C115:L115&gt;0,"")),"")</f>
        <v>5.0931465219296701</v>
      </c>
      <c r="O115" s="3">
        <f t="shared" si="36"/>
        <v>2.5465732609648351</v>
      </c>
      <c r="P115" s="3">
        <f t="shared" si="37"/>
        <v>8.1043326654918264</v>
      </c>
      <c r="Q115" s="3"/>
      <c r="R115" s="26"/>
      <c r="S115" s="7">
        <v>7</v>
      </c>
      <c r="T115" s="13">
        <v>0.1791731156729012</v>
      </c>
      <c r="U115" s="13">
        <v>0.20782224591851239</v>
      </c>
      <c r="V115" s="13">
        <v>0.19261266170371519</v>
      </c>
      <c r="W115" s="13">
        <v>0.18852069551793221</v>
      </c>
      <c r="X115" s="13">
        <v>0</v>
      </c>
      <c r="Z115" s="18"/>
      <c r="AA115" s="18"/>
      <c r="AB115" s="18"/>
      <c r="AC115" s="18"/>
      <c r="AD115" s="3">
        <f t="shared" si="38"/>
        <v>0.19203217970326525</v>
      </c>
      <c r="AE115" s="3" cm="1">
        <f t="array" ref="AE115">IFERROR(_xlfn.STDEV.P(_xlfn._xlws.FILTER(T115:AC115,T115:AC115&gt;0,"")),"")</f>
        <v>1.0336213031806938E-2</v>
      </c>
      <c r="AF115" s="3">
        <f t="shared" si="39"/>
        <v>5.1681065159034688E-3</v>
      </c>
    </row>
    <row r="116" spans="1:32" x14ac:dyDescent="0.2">
      <c r="A116" s="26"/>
      <c r="B116" s="7">
        <v>8</v>
      </c>
      <c r="C116" s="2">
        <v>523.09080300496976</v>
      </c>
      <c r="D116" s="2">
        <v>507.61133657071224</v>
      </c>
      <c r="E116" s="2">
        <v>520.15714366759028</v>
      </c>
      <c r="F116" s="2">
        <v>526.5128679924851</v>
      </c>
      <c r="G116" s="2"/>
      <c r="I116" s="9"/>
      <c r="J116" s="9"/>
      <c r="K116" s="9"/>
      <c r="L116" s="9"/>
      <c r="M116" s="2">
        <f t="shared" si="35"/>
        <v>519.34303780893936</v>
      </c>
      <c r="N116" s="3" cm="1">
        <f t="array" ref="N116">IFERROR(_xlfn.STDEV.P(_xlfn._xlws.FILTER(C116:L116,C116:L116&gt;0,"")),"")</f>
        <v>7.1370125248168392</v>
      </c>
      <c r="O116" s="3">
        <f t="shared" si="36"/>
        <v>3.5685062624084196</v>
      </c>
      <c r="P116" s="3">
        <f t="shared" si="37"/>
        <v>11.356579570183452</v>
      </c>
      <c r="Q116" s="3"/>
      <c r="R116" s="26"/>
      <c r="S116" s="7">
        <v>8</v>
      </c>
      <c r="T116" s="13">
        <v>0.1739747674448329</v>
      </c>
      <c r="U116" s="13">
        <v>0.21176647273268809</v>
      </c>
      <c r="V116" s="13">
        <v>0.18799757892971081</v>
      </c>
      <c r="W116" s="13">
        <v>0.16819307180122739</v>
      </c>
      <c r="X116" s="13">
        <v>0</v>
      </c>
      <c r="Z116" s="18"/>
      <c r="AA116" s="18"/>
      <c r="AB116" s="18"/>
      <c r="AC116" s="18"/>
      <c r="AD116" s="3">
        <f t="shared" si="38"/>
        <v>0.18548297272711478</v>
      </c>
      <c r="AE116" s="3" cm="1">
        <f t="array" ref="AE116">IFERROR(_xlfn.STDEV.P(_xlfn._xlws.FILTER(T116:AC116,T116:AC116&gt;0,"")),"")</f>
        <v>1.679676367446456E-2</v>
      </c>
      <c r="AF116" s="3">
        <f t="shared" si="39"/>
        <v>8.3983818372322799E-3</v>
      </c>
    </row>
    <row r="117" spans="1:32" x14ac:dyDescent="0.2">
      <c r="A117" s="26"/>
      <c r="B117" s="7">
        <v>9</v>
      </c>
      <c r="C117" s="2">
        <v>0</v>
      </c>
      <c r="D117" s="2">
        <v>509.20991965403431</v>
      </c>
      <c r="E117" s="2">
        <v>525.9473876596237</v>
      </c>
      <c r="F117" s="2">
        <v>531.3461789628501</v>
      </c>
      <c r="G117" s="2"/>
      <c r="I117" s="9"/>
      <c r="J117" s="9"/>
      <c r="K117" s="9"/>
      <c r="L117" s="9"/>
      <c r="M117" s="2">
        <f t="shared" si="35"/>
        <v>522.16782875883609</v>
      </c>
      <c r="N117" s="3" cm="1">
        <f t="array" ref="N117">IFERROR(_xlfn.STDEV.P(_xlfn._xlws.FILTER(C117:L117,C117:L117&gt;0,"")),"")</f>
        <v>9.4239868831323523</v>
      </c>
      <c r="O117" s="3">
        <f t="shared" si="36"/>
        <v>5.4409413638159663</v>
      </c>
      <c r="P117" s="3">
        <f t="shared" si="37"/>
        <v>14.995666118633347</v>
      </c>
      <c r="Q117" s="3"/>
      <c r="R117" s="26"/>
      <c r="S117" s="7">
        <v>9</v>
      </c>
      <c r="T117" s="13">
        <v>0</v>
      </c>
      <c r="U117" s="13">
        <v>0.21512786512022949</v>
      </c>
      <c r="V117" s="13">
        <v>0.18035580868899989</v>
      </c>
      <c r="W117" s="13">
        <v>0.16296715255035499</v>
      </c>
      <c r="X117" s="13">
        <v>0</v>
      </c>
      <c r="Z117" s="18"/>
      <c r="AA117" s="18"/>
      <c r="AB117" s="18"/>
      <c r="AC117" s="18"/>
      <c r="AD117" s="3">
        <f t="shared" si="38"/>
        <v>0.18615027545319482</v>
      </c>
      <c r="AE117" s="3" cm="1">
        <f t="array" ref="AE117">IFERROR(_xlfn.STDEV.P(_xlfn._xlws.FILTER(T117:AC117,T117:AC117&gt;0,"")),"")</f>
        <v>2.1685123437666886E-2</v>
      </c>
      <c r="AF117" s="3">
        <f t="shared" si="39"/>
        <v>1.2519911854147241E-2</v>
      </c>
    </row>
    <row r="118" spans="1:32" x14ac:dyDescent="0.2">
      <c r="A118" s="26"/>
      <c r="B118" s="7">
        <v>10</v>
      </c>
      <c r="C118" s="2">
        <v>529.8664836863785</v>
      </c>
      <c r="D118" s="2">
        <v>522.75286109282581</v>
      </c>
      <c r="E118" s="2">
        <v>531.2406154271788</v>
      </c>
      <c r="F118" s="2">
        <v>535.50708770441076</v>
      </c>
      <c r="G118" s="2"/>
      <c r="I118" s="9"/>
      <c r="J118" s="9"/>
      <c r="K118" s="9"/>
      <c r="L118" s="9"/>
      <c r="M118" s="2">
        <f t="shared" si="35"/>
        <v>529.84176197769852</v>
      </c>
      <c r="N118" s="3" cm="1">
        <f t="array" ref="N118">IFERROR(_xlfn.STDEV.P(_xlfn._xlws.FILTER(C118:L118,C118:L118&gt;0,"")),"")</f>
        <v>4.5909104075689502</v>
      </c>
      <c r="O118" s="3">
        <f t="shared" si="36"/>
        <v>2.2954552037844751</v>
      </c>
      <c r="P118" s="3">
        <f t="shared" si="37"/>
        <v>7.3051629322281659</v>
      </c>
      <c r="Q118" s="3"/>
      <c r="R118" s="26"/>
      <c r="S118" s="7">
        <v>10</v>
      </c>
      <c r="T118" s="13">
        <v>0.1788981921292363</v>
      </c>
      <c r="U118" s="13">
        <v>0.18975003184461151</v>
      </c>
      <c r="V118" s="13">
        <v>0.17580192809306089</v>
      </c>
      <c r="W118" s="13">
        <v>0.16499304435122419</v>
      </c>
      <c r="X118" s="13">
        <v>0</v>
      </c>
      <c r="Z118" s="18"/>
      <c r="AA118" s="18"/>
      <c r="AB118" s="18"/>
      <c r="AC118" s="18"/>
      <c r="AD118" s="3">
        <f t="shared" si="38"/>
        <v>0.17736079910453323</v>
      </c>
      <c r="AE118" s="3" cm="1">
        <f t="array" ref="AE118">IFERROR(_xlfn.STDEV.P(_xlfn._xlws.FILTER(T118:AC118,T118:AC118&gt;0,"")),"")</f>
        <v>8.821112481833572E-3</v>
      </c>
      <c r="AF118" s="3">
        <f t="shared" si="39"/>
        <v>4.410556240916786E-3</v>
      </c>
    </row>
    <row r="119" spans="1:32" x14ac:dyDescent="0.2">
      <c r="A119" s="26"/>
      <c r="B119" s="7">
        <v>20</v>
      </c>
      <c r="C119" s="2">
        <v>564.06526968175979</v>
      </c>
      <c r="D119" s="2">
        <v>556.48083725185609</v>
      </c>
      <c r="E119" s="2">
        <v>566.11702701056845</v>
      </c>
      <c r="F119" s="2">
        <v>565.51986040652082</v>
      </c>
      <c r="G119" s="2"/>
      <c r="I119" s="9"/>
      <c r="J119" s="9"/>
      <c r="K119" s="9"/>
      <c r="L119" s="9"/>
      <c r="M119" s="2">
        <f t="shared" si="35"/>
        <v>563.04574858767626</v>
      </c>
      <c r="N119" s="3" cm="1">
        <f t="array" ref="N119">IFERROR(_xlfn.STDEV.P(_xlfn._xlws.FILTER(C119:L119,C119:L119&gt;0,"")),"")</f>
        <v>3.8630125728351881</v>
      </c>
      <c r="O119" s="3">
        <f t="shared" si="36"/>
        <v>1.931506286417594</v>
      </c>
      <c r="P119" s="3">
        <f t="shared" si="37"/>
        <v>6.1469150448419301</v>
      </c>
      <c r="Q119" s="3"/>
      <c r="R119" s="26"/>
      <c r="S119" s="7">
        <v>20</v>
      </c>
      <c r="T119" s="13">
        <v>0.1524935696440323</v>
      </c>
      <c r="U119" s="13">
        <v>0.16357177890533639</v>
      </c>
      <c r="V119" s="13">
        <v>0.15170727305519999</v>
      </c>
      <c r="W119" s="13">
        <v>0.1509230106486727</v>
      </c>
      <c r="X119" s="13">
        <v>0</v>
      </c>
      <c r="Z119" s="18"/>
      <c r="AA119" s="18"/>
      <c r="AB119" s="18"/>
      <c r="AC119" s="18"/>
      <c r="AD119" s="3">
        <f t="shared" si="38"/>
        <v>0.15467390806331033</v>
      </c>
      <c r="AE119" s="3" cm="1">
        <f t="array" ref="AE119">IFERROR(_xlfn.STDEV.P(_xlfn._xlws.FILTER(T119:AC119,T119:AC119&gt;0,"")),"")</f>
        <v>5.1671107940133854E-3</v>
      </c>
      <c r="AF119" s="3">
        <f t="shared" si="39"/>
        <v>2.5835553970066927E-3</v>
      </c>
    </row>
    <row r="120" spans="1:32" x14ac:dyDescent="0.2">
      <c r="A120" s="26"/>
      <c r="B120" s="7">
        <v>30</v>
      </c>
      <c r="C120" s="2">
        <v>574.82586320584232</v>
      </c>
      <c r="D120" s="2">
        <v>569.24629151847171</v>
      </c>
      <c r="E120" s="2">
        <v>575.65066738630389</v>
      </c>
      <c r="F120" s="2">
        <v>578.90662919017302</v>
      </c>
      <c r="G120" s="2"/>
      <c r="I120" s="9"/>
      <c r="J120" s="9"/>
      <c r="K120" s="9"/>
      <c r="L120" s="9"/>
      <c r="M120" s="2">
        <f t="shared" si="35"/>
        <v>574.65736282519777</v>
      </c>
      <c r="N120" s="3" cm="1">
        <f t="array" ref="N120">IFERROR(_xlfn.STDEV.P(_xlfn._xlws.FILTER(C120:L120,C120:L120&gt;0,"")),"")</f>
        <v>3.4767442980601717</v>
      </c>
      <c r="O120" s="3">
        <f t="shared" si="36"/>
        <v>1.7383721490300859</v>
      </c>
      <c r="P120" s="3">
        <f t="shared" si="37"/>
        <v>5.5322760228888983</v>
      </c>
      <c r="Q120" s="3"/>
      <c r="R120" s="26"/>
      <c r="S120" s="7">
        <v>30</v>
      </c>
      <c r="T120" s="13">
        <v>0.15607815343590109</v>
      </c>
      <c r="U120" s="13">
        <v>0.16553057382593869</v>
      </c>
      <c r="V120" s="13">
        <v>0.15966970247648571</v>
      </c>
      <c r="W120" s="13">
        <v>0.14688979548066231</v>
      </c>
      <c r="X120" s="13">
        <v>0</v>
      </c>
      <c r="Z120" s="18"/>
      <c r="AA120" s="18"/>
      <c r="AB120" s="18"/>
      <c r="AC120" s="18"/>
      <c r="AD120" s="3">
        <f t="shared" si="38"/>
        <v>0.15704205630474694</v>
      </c>
      <c r="AE120" s="3" cm="1">
        <f t="array" ref="AE120">IFERROR(_xlfn.STDEV.P(_xlfn._xlws.FILTER(T120:AC120,T120:AC120&gt;0,"")),"")</f>
        <v>6.7630792301333733E-3</v>
      </c>
      <c r="AF120" s="3">
        <f t="shared" si="39"/>
        <v>3.3815396150666866E-3</v>
      </c>
    </row>
    <row r="121" spans="1:32" x14ac:dyDescent="0.2">
      <c r="A121" s="26"/>
      <c r="B121" s="7">
        <v>60</v>
      </c>
      <c r="C121" s="2">
        <v>599.27864513845213</v>
      </c>
      <c r="D121" s="2">
        <v>585.1245667493273</v>
      </c>
      <c r="E121" s="2">
        <v>591.98386988101095</v>
      </c>
      <c r="F121" s="2">
        <v>595.57413288989756</v>
      </c>
      <c r="G121" s="2"/>
      <c r="I121" s="9"/>
      <c r="J121" s="9"/>
      <c r="K121" s="9"/>
      <c r="L121" s="9"/>
      <c r="M121" s="2">
        <f t="shared" si="35"/>
        <v>592.99030366467196</v>
      </c>
      <c r="N121" s="3" cm="1">
        <f t="array" ref="N121">IFERROR(_xlfn.STDEV.P(_xlfn._xlws.FILTER(C121:L121,C121:L121&gt;0,"")),"")</f>
        <v>5.2225984466140902</v>
      </c>
      <c r="O121" s="3">
        <f t="shared" si="36"/>
        <v>2.6112992233070451</v>
      </c>
      <c r="P121" s="3">
        <f t="shared" si="37"/>
        <v>8.3103195652037254</v>
      </c>
      <c r="Q121" s="3">
        <v>582.43243527165271</v>
      </c>
      <c r="R121" s="26"/>
      <c r="S121" s="7">
        <v>60</v>
      </c>
      <c r="T121" s="13">
        <v>0.14614935223055589</v>
      </c>
      <c r="U121" s="13">
        <v>0.16597502734226821</v>
      </c>
      <c r="V121" s="13">
        <v>0.16080860613737299</v>
      </c>
      <c r="W121" s="13">
        <v>0.1440456054110949</v>
      </c>
      <c r="X121" s="13">
        <v>0.160106272576333</v>
      </c>
      <c r="Z121" s="18"/>
      <c r="AA121" s="18"/>
      <c r="AB121" s="18"/>
      <c r="AC121" s="18"/>
      <c r="AD121" s="3">
        <f t="shared" si="38"/>
        <v>0.15541697273952501</v>
      </c>
      <c r="AE121" s="3" cm="1">
        <f t="array" ref="AE121">IFERROR(_xlfn.STDEV.P(_xlfn._xlws.FILTER(T121:AC121,T121:AC121&gt;0,"")),"")</f>
        <v>8.6917034632704414E-3</v>
      </c>
      <c r="AF121" s="3">
        <f t="shared" si="39"/>
        <v>3.8870479568286105E-3</v>
      </c>
    </row>
    <row r="122" spans="1:32" x14ac:dyDescent="0.2">
      <c r="A122" s="26"/>
      <c r="B122" s="7">
        <v>120</v>
      </c>
      <c r="C122" s="2">
        <v>604.04126903633983</v>
      </c>
      <c r="D122" s="2">
        <v>598.64378892876778</v>
      </c>
      <c r="E122" s="2">
        <v>599.42020954642794</v>
      </c>
      <c r="F122" s="2">
        <v>602.43652378032948</v>
      </c>
      <c r="G122" s="2"/>
      <c r="I122" s="9"/>
      <c r="J122" s="9"/>
      <c r="K122" s="9"/>
      <c r="L122" s="9"/>
      <c r="M122" s="2">
        <f t="shared" si="35"/>
        <v>601.13544782296628</v>
      </c>
      <c r="N122" s="3" cm="1">
        <f t="array" ref="N122">IFERROR(_xlfn.STDEV.P(_xlfn._xlws.FILTER(C122:L122,C122:L122&gt;0,"")),"")</f>
        <v>2.1958484670658063</v>
      </c>
      <c r="O122" s="3">
        <f t="shared" si="36"/>
        <v>1.0979242335329031</v>
      </c>
      <c r="P122" s="3">
        <f t="shared" si="37"/>
        <v>3.4940849204882358</v>
      </c>
      <c r="Q122" s="3"/>
      <c r="R122" s="26"/>
      <c r="S122" s="7">
        <v>120</v>
      </c>
      <c r="T122" s="13">
        <v>0.1521550060161721</v>
      </c>
      <c r="U122" s="13">
        <v>0.15957219952912469</v>
      </c>
      <c r="V122" s="13">
        <v>0.16069927906674161</v>
      </c>
      <c r="W122" s="13">
        <v>0.1417971275353829</v>
      </c>
      <c r="X122" s="13">
        <v>0</v>
      </c>
      <c r="Z122" s="18"/>
      <c r="AA122" s="18"/>
      <c r="AB122" s="18"/>
      <c r="AC122" s="18"/>
      <c r="AD122" s="3">
        <f t="shared" si="38"/>
        <v>0.15355590303685532</v>
      </c>
      <c r="AE122" s="3" cm="1">
        <f t="array" ref="AE122">IFERROR(_xlfn.STDEV.P(_xlfn._xlws.FILTER(T122:AC122,T122:AC122&gt;0,"")),"")</f>
        <v>7.5408049693622536E-3</v>
      </c>
      <c r="AF122" s="3">
        <f t="shared" si="39"/>
        <v>3.7704024846811268E-3</v>
      </c>
    </row>
  </sheetData>
  <mergeCells count="18">
    <mergeCell ref="A108:A122"/>
    <mergeCell ref="R108:R122"/>
    <mergeCell ref="R78:R92"/>
    <mergeCell ref="R93:R107"/>
    <mergeCell ref="R63:R77"/>
    <mergeCell ref="A93:A107"/>
    <mergeCell ref="R1:AE1"/>
    <mergeCell ref="R3:R17"/>
    <mergeCell ref="R18:R32"/>
    <mergeCell ref="R33:R47"/>
    <mergeCell ref="R48:R62"/>
    <mergeCell ref="A1:N1"/>
    <mergeCell ref="A78:A92"/>
    <mergeCell ref="A3:A17"/>
    <mergeCell ref="A18:A32"/>
    <mergeCell ref="A33:A47"/>
    <mergeCell ref="A48:A62"/>
    <mergeCell ref="A63:A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3515-881D-0149-A3DE-D86C6B34DC17}">
  <dimension ref="A1:AH23"/>
  <sheetViews>
    <sheetView topLeftCell="H2" workbookViewId="0">
      <selection activeCell="N21" sqref="N21"/>
    </sheetView>
  </sheetViews>
  <sheetFormatPr baseColWidth="10" defaultColWidth="11.5" defaultRowHeight="15" x14ac:dyDescent="0.2"/>
  <sheetData>
    <row r="1" spans="1:34" x14ac:dyDescent="0.2">
      <c r="A1" s="17" t="s">
        <v>41</v>
      </c>
      <c r="B1" s="27" t="s">
        <v>69</v>
      </c>
      <c r="C1" s="27"/>
      <c r="D1" s="27" t="s">
        <v>74</v>
      </c>
      <c r="E1" s="27"/>
      <c r="F1" s="27" t="s">
        <v>75</v>
      </c>
      <c r="G1" s="27"/>
      <c r="H1" s="27" t="s">
        <v>76</v>
      </c>
      <c r="I1" s="27"/>
      <c r="J1" s="27" t="s">
        <v>70</v>
      </c>
      <c r="K1" s="27"/>
      <c r="L1" s="26" t="s">
        <v>71</v>
      </c>
      <c r="M1" s="26"/>
      <c r="N1" s="26" t="s">
        <v>73</v>
      </c>
      <c r="O1" s="26"/>
      <c r="P1" s="27" t="s">
        <v>72</v>
      </c>
      <c r="Q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6"/>
      <c r="AD1" s="26"/>
      <c r="AE1" s="26"/>
      <c r="AF1" s="26"/>
      <c r="AG1" s="27"/>
      <c r="AH1" s="27"/>
    </row>
    <row r="2" spans="1:34" x14ac:dyDescent="0.2">
      <c r="A2" s="17"/>
      <c r="B2" s="14" t="s">
        <v>54</v>
      </c>
      <c r="C2" s="14" t="s">
        <v>55</v>
      </c>
      <c r="D2" s="14" t="s">
        <v>54</v>
      </c>
      <c r="E2" s="14" t="s">
        <v>55</v>
      </c>
      <c r="F2" s="14" t="s">
        <v>54</v>
      </c>
      <c r="G2" s="14" t="s">
        <v>55</v>
      </c>
      <c r="H2" s="14" t="s">
        <v>54</v>
      </c>
      <c r="I2" s="14" t="s">
        <v>55</v>
      </c>
      <c r="J2" s="14" t="s">
        <v>54</v>
      </c>
      <c r="K2" s="14" t="s">
        <v>55</v>
      </c>
      <c r="L2" s="14" t="s">
        <v>54</v>
      </c>
      <c r="M2" s="14" t="s">
        <v>55</v>
      </c>
      <c r="N2" s="14" t="s">
        <v>54</v>
      </c>
      <c r="O2" s="14" t="s">
        <v>55</v>
      </c>
      <c r="P2" s="14" t="s">
        <v>54</v>
      </c>
      <c r="Q2" s="14" t="s">
        <v>55</v>
      </c>
    </row>
    <row r="3" spans="1:34" x14ac:dyDescent="0.2">
      <c r="A3">
        <v>1</v>
      </c>
      <c r="B3" s="2" cm="1">
        <f t="array" ref="B3:B16">Analysis!M4:M17</f>
        <v>464.63290469189565</v>
      </c>
      <c r="C3" s="3" cm="1">
        <f t="array" ref="C3:C16">Analysis!O4:O17</f>
        <v>4.0310955486328197</v>
      </c>
      <c r="D3" s="2" cm="1">
        <f t="array" ref="D3:D16">Analysis!M19:M32</f>
        <v>468.0260176676245</v>
      </c>
      <c r="E3" s="3" cm="1">
        <f t="array" ref="E3:E16">Analysis!O19:O32</f>
        <v>0</v>
      </c>
      <c r="F3" s="2" cm="1">
        <f t="array" ref="F3:F16">Analysis!M34:M47</f>
        <v>445.37108616047664</v>
      </c>
      <c r="G3" s="3" cm="1">
        <f t="array" ref="G3:G16">Analysis!O34:O47</f>
        <v>7.7676470496976373</v>
      </c>
      <c r="H3" s="2" t="str" cm="1">
        <f t="array" ref="H3:H16">Analysis!M49:M62</f>
        <v/>
      </c>
      <c r="I3" s="3" t="str" cm="1">
        <f t="array" ref="I3:I16">Analysis!O49:O62</f>
        <v/>
      </c>
      <c r="J3" s="2" cm="1">
        <f t="array" ref="J3:J16">Analysis!M64:M77</f>
        <v>416.36437740392859</v>
      </c>
      <c r="K3" s="3" cm="1">
        <f t="array" ref="K3:K16">Analysis!O64:O77</f>
        <v>8.5268430421081334</v>
      </c>
      <c r="L3" s="2" cm="1">
        <f t="array" ref="L3:L16">Analysis!M79:M92</f>
        <v>430.20447689313897</v>
      </c>
      <c r="M3" s="3" cm="1">
        <f t="array" ref="M3:M16">Analysis!O79:O92</f>
        <v>2.523346941846901</v>
      </c>
      <c r="N3" s="2" cm="1">
        <f t="array" ref="N3:N16">Analysis!M109:M122</f>
        <v>379.42061128186106</v>
      </c>
      <c r="O3" s="3" cm="1">
        <f t="array" ref="O3:O16">Analysis!O109:O122</f>
        <v>7.5322831649099378</v>
      </c>
      <c r="P3" s="2" t="str" cm="1">
        <f t="array" ref="P3:P16">Analysis!M94:M107</f>
        <v/>
      </c>
      <c r="Q3" s="3" t="str" cm="1">
        <f t="array" ref="Q3:Q16">Analysis!O94:O107</f>
        <v/>
      </c>
    </row>
    <row r="4" spans="1:34" x14ac:dyDescent="0.2">
      <c r="A4">
        <v>2</v>
      </c>
      <c r="B4" s="2">
        <v>490.89593667823135</v>
      </c>
      <c r="C4" s="3">
        <v>3.4196223227942877</v>
      </c>
      <c r="D4" s="2">
        <v>491.56228968232426</v>
      </c>
      <c r="E4" s="3">
        <v>2.3032888702792138</v>
      </c>
      <c r="F4" s="2">
        <v>488.72357501414007</v>
      </c>
      <c r="G4" s="3">
        <v>8.6276319827251307</v>
      </c>
      <c r="H4" s="2">
        <v>473.94295207182267</v>
      </c>
      <c r="I4" s="3">
        <v>5.9037212234848839</v>
      </c>
      <c r="J4" s="2">
        <v>470.34826093827326</v>
      </c>
      <c r="K4" s="3">
        <v>3.0547325097707487</v>
      </c>
      <c r="L4" s="2">
        <v>489.38301424630254</v>
      </c>
      <c r="M4" s="3">
        <v>1.6761599213000928</v>
      </c>
      <c r="N4" s="2">
        <v>453.95731156792084</v>
      </c>
      <c r="O4" s="3">
        <v>9.473468096884238</v>
      </c>
      <c r="P4" s="2">
        <v>455.59109181899282</v>
      </c>
      <c r="Q4" s="3">
        <v>11.936172115936184</v>
      </c>
    </row>
    <row r="5" spans="1:34" x14ac:dyDescent="0.2">
      <c r="A5">
        <v>3</v>
      </c>
      <c r="B5" s="2">
        <v>505.16765940134701</v>
      </c>
      <c r="C5" s="3">
        <v>3.7376321730936595</v>
      </c>
      <c r="D5" s="2">
        <v>506.17850983945965</v>
      </c>
      <c r="E5" s="3">
        <v>1.4404133151282834</v>
      </c>
      <c r="F5" s="2">
        <v>505.98930860110778</v>
      </c>
      <c r="G5" s="3">
        <v>7.4690664784893368</v>
      </c>
      <c r="H5" s="2">
        <v>490.22574509366268</v>
      </c>
      <c r="I5" s="3">
        <v>4.6801794945815365</v>
      </c>
      <c r="J5" s="2">
        <v>495.5619564359713</v>
      </c>
      <c r="K5" s="3">
        <v>3.8189638209466454</v>
      </c>
      <c r="L5" s="2">
        <v>503.21244807958999</v>
      </c>
      <c r="M5" s="3">
        <v>5.2152074815257361</v>
      </c>
      <c r="N5" s="2">
        <v>480.0601287489128</v>
      </c>
      <c r="O5" s="3">
        <v>4.4675451780208544</v>
      </c>
      <c r="P5" s="2">
        <v>475.22340230554875</v>
      </c>
      <c r="Q5" s="3">
        <v>9.7950126857837816</v>
      </c>
    </row>
    <row r="6" spans="1:34" x14ac:dyDescent="0.2">
      <c r="A6">
        <v>4</v>
      </c>
      <c r="B6" s="2">
        <v>515.81215614230291</v>
      </c>
      <c r="C6" s="3">
        <v>3.2338391434429408</v>
      </c>
      <c r="D6" s="2">
        <v>517.42332666580944</v>
      </c>
      <c r="E6" s="3">
        <v>0.85032097883901092</v>
      </c>
      <c r="F6" s="2">
        <v>513.36750130737596</v>
      </c>
      <c r="G6" s="3">
        <v>5.9188381914514849</v>
      </c>
      <c r="H6" s="2">
        <v>500.56427479208247</v>
      </c>
      <c r="I6" s="3">
        <v>5.6722119291105821</v>
      </c>
      <c r="J6" s="2">
        <v>509.428433653507</v>
      </c>
      <c r="K6" s="3">
        <v>2.0083827905400504</v>
      </c>
      <c r="L6" s="2">
        <v>520.28351702508553</v>
      </c>
      <c r="M6" s="3">
        <v>5.5789608524471355</v>
      </c>
      <c r="N6" s="2">
        <v>491.31754383310209</v>
      </c>
      <c r="O6" s="3">
        <v>3.4214958690933877</v>
      </c>
      <c r="P6" s="2">
        <v>482.3328304425458</v>
      </c>
      <c r="Q6" s="3">
        <v>11.083552043824602</v>
      </c>
    </row>
    <row r="7" spans="1:34" x14ac:dyDescent="0.2">
      <c r="A7">
        <v>5</v>
      </c>
      <c r="B7" s="2">
        <v>522.23379471494366</v>
      </c>
      <c r="C7" s="3">
        <v>2.7631658612469088</v>
      </c>
      <c r="D7" s="2">
        <v>522.29189512951052</v>
      </c>
      <c r="E7" s="3">
        <v>0.70603827679916276</v>
      </c>
      <c r="F7" s="2">
        <v>521.12419805220964</v>
      </c>
      <c r="G7" s="3">
        <v>4.6423872508016544</v>
      </c>
      <c r="H7" s="2">
        <v>508.75059507722671</v>
      </c>
      <c r="I7" s="3">
        <v>4.6609759731213778</v>
      </c>
      <c r="J7" s="2">
        <v>517.56611917751547</v>
      </c>
      <c r="K7" s="3">
        <v>2.3471897696754387</v>
      </c>
      <c r="L7" s="2">
        <v>526.58014732353047</v>
      </c>
      <c r="M7" s="3">
        <v>3.8589771915598994</v>
      </c>
      <c r="N7" s="2">
        <v>498.23492936751484</v>
      </c>
      <c r="O7" s="3">
        <v>3.9468768533914402</v>
      </c>
      <c r="P7" s="2">
        <v>498.33315601103504</v>
      </c>
      <c r="Q7" s="3">
        <v>6.538177120262163</v>
      </c>
    </row>
    <row r="8" spans="1:34" x14ac:dyDescent="0.2">
      <c r="A8">
        <v>6</v>
      </c>
      <c r="B8" s="2">
        <v>529.23018456289822</v>
      </c>
      <c r="C8" s="3">
        <v>2.7013372461920455</v>
      </c>
      <c r="D8" s="2">
        <v>528.74723940545528</v>
      </c>
      <c r="E8" s="3">
        <v>0.85063145395097961</v>
      </c>
      <c r="F8" s="2">
        <v>526.8575380481808</v>
      </c>
      <c r="G8" s="3">
        <v>3.7375041630058017</v>
      </c>
      <c r="H8" s="2">
        <v>517.83652664812053</v>
      </c>
      <c r="I8" s="3">
        <v>3.0782333769050845</v>
      </c>
      <c r="J8" s="2">
        <v>524.86027245403159</v>
      </c>
      <c r="K8" s="3">
        <v>4.8629615591456812</v>
      </c>
      <c r="L8" s="2">
        <v>532.02077482418326</v>
      </c>
      <c r="M8" s="3">
        <v>2.910707270185096</v>
      </c>
      <c r="N8" s="2">
        <v>507.1156128647724</v>
      </c>
      <c r="O8" s="3">
        <v>3.4703155372420862</v>
      </c>
      <c r="P8" s="2">
        <v>509.44838557990505</v>
      </c>
      <c r="Q8" s="3">
        <v>6.3649291213965338</v>
      </c>
    </row>
    <row r="9" spans="1:34" x14ac:dyDescent="0.2">
      <c r="A9">
        <v>7</v>
      </c>
      <c r="B9" s="2">
        <v>535.72802604439562</v>
      </c>
      <c r="C9" s="3">
        <v>2.9123599783293121</v>
      </c>
      <c r="D9" s="2">
        <v>532.19708870591933</v>
      </c>
      <c r="E9" s="3">
        <v>0.71685712349614661</v>
      </c>
      <c r="F9" s="2">
        <v>533.88211207742256</v>
      </c>
      <c r="G9" s="3">
        <v>1.4558597990386748</v>
      </c>
      <c r="H9" s="2">
        <v>522.59622097021963</v>
      </c>
      <c r="I9" s="3">
        <v>4.1031587416779294</v>
      </c>
      <c r="J9" s="2">
        <v>530.53284179369075</v>
      </c>
      <c r="K9" s="3">
        <v>5.5462977375012237</v>
      </c>
      <c r="L9" s="2">
        <v>535.4361106137942</v>
      </c>
      <c r="M9" s="3">
        <v>5.0970203409643577</v>
      </c>
      <c r="N9" s="2">
        <v>512.36169872056485</v>
      </c>
      <c r="O9" s="3">
        <v>2.5465732609648351</v>
      </c>
      <c r="P9" s="2">
        <v>517.44026637392221</v>
      </c>
      <c r="Q9" s="3">
        <v>5.1036844743711418</v>
      </c>
    </row>
    <row r="10" spans="1:34" x14ac:dyDescent="0.2">
      <c r="A10">
        <v>8</v>
      </c>
      <c r="B10" s="2">
        <v>541.01886441814611</v>
      </c>
      <c r="C10" s="3">
        <v>2.8643386039258121</v>
      </c>
      <c r="D10" s="2">
        <v>538.97933027367446</v>
      </c>
      <c r="E10" s="3">
        <v>0.59859191003226397</v>
      </c>
      <c r="F10" s="2">
        <v>538.62359898893703</v>
      </c>
      <c r="G10" s="3">
        <v>1.6066823894313713</v>
      </c>
      <c r="H10" s="2">
        <v>529.58260970544029</v>
      </c>
      <c r="I10" s="3">
        <v>3.7977425731372341</v>
      </c>
      <c r="J10" s="2">
        <v>535.3832251104127</v>
      </c>
      <c r="K10" s="3">
        <v>5.6365284755779488</v>
      </c>
      <c r="L10" s="2">
        <v>541.29317588796948</v>
      </c>
      <c r="M10" s="3">
        <v>2.3734702230733729</v>
      </c>
      <c r="N10" s="2">
        <v>519.34303780893936</v>
      </c>
      <c r="O10" s="3">
        <v>3.5685062624084196</v>
      </c>
      <c r="P10" s="2">
        <v>528.14800583357226</v>
      </c>
      <c r="Q10" s="3">
        <v>0.99531747165769779</v>
      </c>
    </row>
    <row r="11" spans="1:34" x14ac:dyDescent="0.2">
      <c r="A11">
        <v>9</v>
      </c>
      <c r="B11" s="2">
        <v>544.60093059743349</v>
      </c>
      <c r="C11" s="3">
        <v>3.28355573243776</v>
      </c>
      <c r="D11" s="2">
        <v>543.32193867298543</v>
      </c>
      <c r="E11" s="3">
        <v>1.3031600992454222</v>
      </c>
      <c r="F11" s="2">
        <v>542.16029053560726</v>
      </c>
      <c r="G11" s="3">
        <v>1.1914086654763723</v>
      </c>
      <c r="H11" s="2">
        <v>532.17855519379998</v>
      </c>
      <c r="I11" s="3">
        <v>2.876345340345158</v>
      </c>
      <c r="J11" s="2">
        <v>537.21507214094549</v>
      </c>
      <c r="K11" s="3">
        <v>5.4698739001545915</v>
      </c>
      <c r="L11" s="2">
        <v>547.07517764610702</v>
      </c>
      <c r="M11" s="3">
        <v>2.6253232535095332</v>
      </c>
      <c r="N11" s="2">
        <v>522.16782875883609</v>
      </c>
      <c r="O11" s="3">
        <v>5.4409413638159663</v>
      </c>
      <c r="P11" s="2">
        <v>531.80940019307047</v>
      </c>
      <c r="Q11" s="3">
        <v>3.1521234717380389</v>
      </c>
    </row>
    <row r="12" spans="1:34" x14ac:dyDescent="0.2">
      <c r="A12">
        <v>10</v>
      </c>
      <c r="B12" s="2">
        <v>546.09798752648828</v>
      </c>
      <c r="C12" s="3">
        <v>2.8900651731764633</v>
      </c>
      <c r="D12" s="2">
        <v>546.08061002055717</v>
      </c>
      <c r="E12" s="3">
        <v>1.7885876481581946</v>
      </c>
      <c r="F12" s="2">
        <v>549.5955910457551</v>
      </c>
      <c r="G12" s="3">
        <v>0.39403224702534695</v>
      </c>
      <c r="H12" s="2">
        <v>538.85453171276595</v>
      </c>
      <c r="I12" s="3">
        <v>3.1995841074297204</v>
      </c>
      <c r="J12" s="2">
        <v>541.60547660609643</v>
      </c>
      <c r="K12" s="3">
        <v>2.3622916041639241</v>
      </c>
      <c r="L12" s="2">
        <v>550.2296212150236</v>
      </c>
      <c r="M12" s="3">
        <v>2.7148488377218447</v>
      </c>
      <c r="N12" s="2">
        <v>529.84176197769852</v>
      </c>
      <c r="O12" s="3">
        <v>2.2954552037844751</v>
      </c>
      <c r="P12" s="2">
        <v>537.84348928132169</v>
      </c>
      <c r="Q12" s="3">
        <v>3.2857169808135294</v>
      </c>
    </row>
    <row r="13" spans="1:34" x14ac:dyDescent="0.2">
      <c r="A13">
        <v>20</v>
      </c>
      <c r="B13" s="2">
        <v>570.14134875136813</v>
      </c>
      <c r="C13" s="3">
        <v>4.3959866337753626</v>
      </c>
      <c r="D13" s="2">
        <v>566.73552755206345</v>
      </c>
      <c r="E13" s="3">
        <v>1.0544082051155683</v>
      </c>
      <c r="F13" s="2">
        <v>571.46571498807896</v>
      </c>
      <c r="G13" s="3">
        <v>3.3585759887180973</v>
      </c>
      <c r="H13" s="2">
        <v>568.08934580785842</v>
      </c>
      <c r="I13" s="3">
        <v>3.0553957304313508</v>
      </c>
      <c r="J13" s="2">
        <v>568.3627799471285</v>
      </c>
      <c r="K13" s="3">
        <v>2.2112735891890494</v>
      </c>
      <c r="L13" s="2">
        <v>576.23862079753098</v>
      </c>
      <c r="M13" s="3">
        <v>0.78547140801472159</v>
      </c>
      <c r="N13" s="2">
        <v>563.04574858767626</v>
      </c>
      <c r="O13" s="3">
        <v>1.931506286417594</v>
      </c>
      <c r="P13" s="2">
        <v>570.73481551672546</v>
      </c>
      <c r="Q13" s="3">
        <v>3.587027556333735</v>
      </c>
    </row>
    <row r="14" spans="1:34" x14ac:dyDescent="0.2">
      <c r="A14">
        <v>30</v>
      </c>
      <c r="B14" s="2">
        <v>581.04127129698827</v>
      </c>
      <c r="C14" s="3">
        <v>4.8171314276007777</v>
      </c>
      <c r="D14" s="2">
        <v>581.14178373377456</v>
      </c>
      <c r="E14" s="3">
        <v>0.95206988205095378</v>
      </c>
      <c r="F14" s="2">
        <v>583.86355808501946</v>
      </c>
      <c r="G14" s="3">
        <v>4.3016721872012909</v>
      </c>
      <c r="H14" s="2">
        <v>581.32681923119571</v>
      </c>
      <c r="I14" s="3">
        <v>3.1204151776566467</v>
      </c>
      <c r="J14" s="2">
        <v>580.64923701881298</v>
      </c>
      <c r="K14" s="3">
        <v>2.1925161911068431</v>
      </c>
      <c r="L14" s="2">
        <v>585.27827781224403</v>
      </c>
      <c r="M14" s="3">
        <v>0.91016310010480017</v>
      </c>
      <c r="N14" s="2">
        <v>574.65736282519777</v>
      </c>
      <c r="O14" s="3">
        <v>1.7383721490300859</v>
      </c>
      <c r="P14" s="2">
        <v>582.45106937599314</v>
      </c>
      <c r="Q14" s="3">
        <v>3.8741841438703353</v>
      </c>
    </row>
    <row r="15" spans="1:34" x14ac:dyDescent="0.2">
      <c r="A15">
        <v>60</v>
      </c>
      <c r="B15" s="2">
        <v>598.88681991846886</v>
      </c>
      <c r="C15" s="3">
        <v>4.5723721854146806</v>
      </c>
      <c r="D15" s="2">
        <v>598.48427134346878</v>
      </c>
      <c r="E15" s="3">
        <v>1.8011565712204864</v>
      </c>
      <c r="F15" s="2">
        <v>605.87580193231202</v>
      </c>
      <c r="G15" s="3">
        <v>2.4885661284212404</v>
      </c>
      <c r="H15" s="2">
        <v>600.33937826293572</v>
      </c>
      <c r="I15" s="3">
        <v>3.2380024596596995</v>
      </c>
      <c r="J15" s="2">
        <v>597.59610313825988</v>
      </c>
      <c r="K15" s="3">
        <v>2.6599113429419745</v>
      </c>
      <c r="L15" s="2">
        <v>602.39239876203112</v>
      </c>
      <c r="M15" s="3">
        <v>2.146855569067299</v>
      </c>
      <c r="N15" s="2">
        <v>592.99030366467196</v>
      </c>
      <c r="O15" s="3">
        <v>2.6112992233070451</v>
      </c>
      <c r="P15" s="2">
        <v>597.09968664367818</v>
      </c>
      <c r="Q15" s="3">
        <v>2.3302588332043666</v>
      </c>
    </row>
    <row r="16" spans="1:34" x14ac:dyDescent="0.2">
      <c r="A16">
        <v>120</v>
      </c>
      <c r="B16" s="2">
        <v>607.79699726327158</v>
      </c>
      <c r="C16" s="3">
        <v>4.1794274968030285</v>
      </c>
      <c r="D16" s="2">
        <v>611.42116289499097</v>
      </c>
      <c r="E16" s="3">
        <v>0.31235973516535953</v>
      </c>
      <c r="F16" s="2">
        <v>619.61422593096131</v>
      </c>
      <c r="G16" s="3">
        <v>3.1680511167903793</v>
      </c>
      <c r="H16" s="2">
        <v>607.63978475718091</v>
      </c>
      <c r="I16" s="3">
        <v>2.4278956892556578</v>
      </c>
      <c r="J16" s="2">
        <v>607.68605343169725</v>
      </c>
      <c r="K16" s="3">
        <v>1.8901883467583622</v>
      </c>
      <c r="L16" s="2">
        <v>609.08287261900284</v>
      </c>
      <c r="M16" s="3">
        <v>2.1527683791643684</v>
      </c>
      <c r="N16" s="2">
        <v>601.13544782296628</v>
      </c>
      <c r="O16" s="3">
        <v>1.0979242335329031</v>
      </c>
      <c r="P16" s="2">
        <v>606.01454861227319</v>
      </c>
      <c r="Q16" s="3">
        <v>1.8544054749364274</v>
      </c>
    </row>
    <row r="17" spans="1:1" x14ac:dyDescent="0.2">
      <c r="A17" s="19"/>
    </row>
    <row r="18" spans="1:1" x14ac:dyDescent="0.2">
      <c r="A18" s="19"/>
    </row>
    <row r="19" spans="1:1" x14ac:dyDescent="0.2">
      <c r="A19" s="19"/>
    </row>
    <row r="20" spans="1:1" x14ac:dyDescent="0.2">
      <c r="A20" s="19"/>
    </row>
    <row r="21" spans="1:1" x14ac:dyDescent="0.2">
      <c r="A21" s="19"/>
    </row>
    <row r="22" spans="1:1" x14ac:dyDescent="0.2">
      <c r="A22" s="19"/>
    </row>
    <row r="23" spans="1:1" x14ac:dyDescent="0.2">
      <c r="A23" s="19"/>
    </row>
  </sheetData>
  <mergeCells count="16">
    <mergeCell ref="AG1:AH1"/>
    <mergeCell ref="B1:C1"/>
    <mergeCell ref="D1:E1"/>
    <mergeCell ref="F1:G1"/>
    <mergeCell ref="H1:I1"/>
    <mergeCell ref="J1:K1"/>
    <mergeCell ref="P1:Q1"/>
    <mergeCell ref="S1:T1"/>
    <mergeCell ref="U1:V1"/>
    <mergeCell ref="W1:X1"/>
    <mergeCell ref="Y1:Z1"/>
    <mergeCell ref="L1:M1"/>
    <mergeCell ref="N1:O1"/>
    <mergeCell ref="AA1:AB1"/>
    <mergeCell ref="AC1:AD1"/>
    <mergeCell ref="AE1:A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3E2A-EFB9-0342-B392-CD6F00A70745}">
  <dimension ref="A1:Q23"/>
  <sheetViews>
    <sheetView workbookViewId="0">
      <selection activeCell="R19" sqref="R19"/>
    </sheetView>
  </sheetViews>
  <sheetFormatPr baseColWidth="10" defaultColWidth="11.5" defaultRowHeight="15" x14ac:dyDescent="0.2"/>
  <sheetData>
    <row r="1" spans="1:17" x14ac:dyDescent="0.2">
      <c r="A1" s="17" t="s">
        <v>41</v>
      </c>
      <c r="B1" s="27" t="s">
        <v>69</v>
      </c>
      <c r="C1" s="27"/>
      <c r="D1" s="27" t="s">
        <v>66</v>
      </c>
      <c r="E1" s="27"/>
      <c r="F1" s="27" t="s">
        <v>67</v>
      </c>
      <c r="G1" s="27"/>
      <c r="H1" s="27" t="s">
        <v>68</v>
      </c>
      <c r="I1" s="27"/>
      <c r="J1" s="27" t="s">
        <v>70</v>
      </c>
      <c r="K1" s="27"/>
      <c r="L1" s="26" t="s">
        <v>71</v>
      </c>
      <c r="M1" s="26"/>
      <c r="N1" s="26" t="s">
        <v>73</v>
      </c>
      <c r="O1" s="26"/>
      <c r="P1" s="27" t="s">
        <v>72</v>
      </c>
      <c r="Q1" s="27"/>
    </row>
    <row r="2" spans="1:17" x14ac:dyDescent="0.2">
      <c r="A2" s="17"/>
      <c r="B2" s="14" t="s">
        <v>54</v>
      </c>
      <c r="C2" s="14" t="s">
        <v>55</v>
      </c>
      <c r="D2" s="14" t="s">
        <v>54</v>
      </c>
      <c r="E2" s="14" t="s">
        <v>55</v>
      </c>
      <c r="F2" s="14" t="s">
        <v>54</v>
      </c>
      <c r="G2" s="14" t="s">
        <v>55</v>
      </c>
      <c r="H2" s="14" t="s">
        <v>54</v>
      </c>
      <c r="I2" s="14" t="s">
        <v>55</v>
      </c>
      <c r="J2" s="14" t="s">
        <v>54</v>
      </c>
      <c r="K2" s="14" t="s">
        <v>55</v>
      </c>
      <c r="L2" s="14" t="s">
        <v>54</v>
      </c>
      <c r="M2" s="14" t="s">
        <v>55</v>
      </c>
      <c r="N2" s="14" t="s">
        <v>54</v>
      </c>
      <c r="O2" s="14" t="s">
        <v>55</v>
      </c>
      <c r="P2" s="14" t="s">
        <v>54</v>
      </c>
      <c r="Q2" s="14" t="s">
        <v>55</v>
      </c>
    </row>
    <row r="3" spans="1:17" x14ac:dyDescent="0.2">
      <c r="A3">
        <v>1</v>
      </c>
      <c r="B3" s="5" cm="1">
        <f t="array" ref="B3:B16">Analysis!AD4:AD17</f>
        <v>0.21205619219889638</v>
      </c>
      <c r="C3" s="5" cm="1">
        <f t="array" ref="C3:C16">Analysis!AF4:AF17</f>
        <v>1.0552030359458122E-2</v>
      </c>
      <c r="D3" s="5" cm="1">
        <f t="array" ref="D3:D16">Analysis!AD19:AD32</f>
        <v>0.13187199999999999</v>
      </c>
      <c r="E3" s="5" t="str" cm="1">
        <f t="array" ref="E3:E16">Analysis!AF19:AF32</f>
        <v/>
      </c>
      <c r="F3" s="5" cm="1">
        <f t="array" ref="F3:F16">Analysis!AD34:AD47</f>
        <v>0.22002299467052933</v>
      </c>
      <c r="G3" s="5" cm="1">
        <f t="array" ref="G3:G16">Analysis!AF34:AF47</f>
        <v>6.1344657349740568E-3</v>
      </c>
      <c r="H3" s="5" t="str" cm="1">
        <f t="array" ref="H3:H16">Analysis!AD49:AD62</f>
        <v/>
      </c>
      <c r="I3" s="5" t="str" cm="1">
        <f t="array" ref="I3:I16">Analysis!AF49:AF62</f>
        <v/>
      </c>
      <c r="J3" s="5" cm="1">
        <f t="array" ref="J3:J16">Analysis!AD64:AD77</f>
        <v>0.27833571736844603</v>
      </c>
      <c r="K3" s="5" cm="1">
        <f t="array" ref="K3:K16">Analysis!AF64:AF77</f>
        <v>1.7017783753546747E-2</v>
      </c>
      <c r="L3" s="5" cm="1">
        <f t="array" ref="L3:L16">Analysis!AD79:AD92</f>
        <v>0.32059176599072575</v>
      </c>
      <c r="M3" s="5" cm="1">
        <f t="array" ref="M3:M16">Analysis!AF79:AF92</f>
        <v>1.5060090325688086E-2</v>
      </c>
      <c r="N3" s="5" cm="1">
        <f t="array" ref="N3:N16">Analysis!AD109:AD122</f>
        <v>0.29190134130356515</v>
      </c>
      <c r="O3" s="5" cm="1">
        <f t="array" ref="O3:O16">Analysis!AF109:AF122</f>
        <v>1.1871644804741734E-2</v>
      </c>
      <c r="P3" s="5" t="str" cm="1">
        <f t="array" ref="P3:P16">Analysis!AD94:AD107</f>
        <v/>
      </c>
      <c r="Q3" s="5" t="str" cm="1">
        <f t="array" ref="Q3:Q16">Analysis!AF94:AF107</f>
        <v/>
      </c>
    </row>
    <row r="4" spans="1:17" x14ac:dyDescent="0.2">
      <c r="A4">
        <v>2</v>
      </c>
      <c r="B4" s="5">
        <v>0.20101729769597176</v>
      </c>
      <c r="C4" s="5">
        <v>1.0196179659212381E-2</v>
      </c>
      <c r="D4" s="5">
        <v>0.19321326775179548</v>
      </c>
      <c r="E4" s="5">
        <v>7.7991725819204416E-3</v>
      </c>
      <c r="F4" s="5">
        <v>0.18953620891625614</v>
      </c>
      <c r="G4" s="5">
        <v>1.3100385459275188E-2</v>
      </c>
      <c r="H4" s="5">
        <v>0.18898696668972781</v>
      </c>
      <c r="I4" s="5">
        <v>9.8655773650340658E-3</v>
      </c>
      <c r="J4" s="5">
        <v>0.21783450038443394</v>
      </c>
      <c r="K4" s="5">
        <v>5.18089458439756E-3</v>
      </c>
      <c r="L4" s="5">
        <v>0.2144625387568225</v>
      </c>
      <c r="M4" s="5">
        <v>1.0168121764364138E-2</v>
      </c>
      <c r="N4" s="5">
        <v>0.25232689355962556</v>
      </c>
      <c r="O4" s="5">
        <v>3.6062416434737322E-2</v>
      </c>
      <c r="P4" s="5">
        <v>0.23561719254499486</v>
      </c>
      <c r="Q4" s="5">
        <v>2.6640782287978317E-2</v>
      </c>
    </row>
    <row r="5" spans="1:17" x14ac:dyDescent="0.2">
      <c r="A5">
        <v>3</v>
      </c>
      <c r="B5" s="5">
        <v>0.18495789784986186</v>
      </c>
      <c r="C5" s="5">
        <v>7.2013243406530069E-3</v>
      </c>
      <c r="D5" s="5">
        <v>0.17971703334449704</v>
      </c>
      <c r="E5" s="5">
        <v>5.1751975097219099E-3</v>
      </c>
      <c r="F5" s="5">
        <v>0.17169570108976184</v>
      </c>
      <c r="G5" s="5">
        <v>9.8406604887894388E-3</v>
      </c>
      <c r="H5" s="5">
        <v>0.19055301155370327</v>
      </c>
      <c r="I5" s="5">
        <v>3.3437911338429767E-3</v>
      </c>
      <c r="J5" s="5">
        <v>0.20193453933516375</v>
      </c>
      <c r="K5" s="5">
        <v>1.0556463471388966E-2</v>
      </c>
      <c r="L5" s="5">
        <v>0.20147503661386515</v>
      </c>
      <c r="M5" s="5">
        <v>2.1175435157623026E-3</v>
      </c>
      <c r="N5" s="5">
        <v>0.2175367624818981</v>
      </c>
      <c r="O5" s="5">
        <v>1.1629209685137608E-2</v>
      </c>
      <c r="P5" s="5">
        <v>0.21204440148419221</v>
      </c>
      <c r="Q5" s="5">
        <v>2.3449544087645657E-2</v>
      </c>
    </row>
    <row r="6" spans="1:17" x14ac:dyDescent="0.2">
      <c r="A6">
        <v>4</v>
      </c>
      <c r="B6" s="5">
        <v>0.17540378651253771</v>
      </c>
      <c r="C6" s="5">
        <v>5.3955680241107272E-3</v>
      </c>
      <c r="D6" s="5">
        <v>0.16705020684135249</v>
      </c>
      <c r="E6" s="5">
        <v>4.642513224200312E-3</v>
      </c>
      <c r="F6" s="5">
        <v>0.17621045608680183</v>
      </c>
      <c r="G6" s="5">
        <v>6.7229104053907794E-3</v>
      </c>
      <c r="H6" s="5">
        <v>0.17902890679155034</v>
      </c>
      <c r="I6" s="5">
        <v>9.8323374905456284E-3</v>
      </c>
      <c r="J6" s="5">
        <v>0.17857952211829764</v>
      </c>
      <c r="K6" s="5">
        <v>8.5214070703601097E-5</v>
      </c>
      <c r="L6" s="5">
        <v>0.16825930120080246</v>
      </c>
      <c r="M6" s="5">
        <v>3.6269678482115635E-3</v>
      </c>
      <c r="N6" s="5">
        <v>0.20032106629351371</v>
      </c>
      <c r="O6" s="5">
        <v>9.4892701582201377E-3</v>
      </c>
      <c r="P6" s="5">
        <v>0.22908662112682446</v>
      </c>
      <c r="Q6" s="5">
        <v>2.7177442042904287E-2</v>
      </c>
    </row>
    <row r="7" spans="1:17" x14ac:dyDescent="0.2">
      <c r="A7">
        <v>5</v>
      </c>
      <c r="B7" s="5">
        <v>0.16608081517306053</v>
      </c>
      <c r="C7" s="5">
        <v>2.3969790374191043E-3</v>
      </c>
      <c r="D7" s="5">
        <v>0.16894325380168307</v>
      </c>
      <c r="E7" s="5">
        <v>2.6370767123890791E-3</v>
      </c>
      <c r="F7" s="5">
        <v>0.16394073230768083</v>
      </c>
      <c r="G7" s="5">
        <v>3.0399282399911141E-3</v>
      </c>
      <c r="H7" s="5">
        <v>0.18071765612280513</v>
      </c>
      <c r="I7" s="5">
        <v>9.0232858633373884E-3</v>
      </c>
      <c r="J7" s="5">
        <v>0.16587117667625845</v>
      </c>
      <c r="K7" s="5">
        <v>3.8155347823792879E-3</v>
      </c>
      <c r="L7" s="5">
        <v>0.17250758158933283</v>
      </c>
      <c r="M7" s="5">
        <v>3.8837924026493506E-3</v>
      </c>
      <c r="N7" s="5">
        <v>0.20179870268716699</v>
      </c>
      <c r="O7" s="5">
        <v>1.0096171110377396E-2</v>
      </c>
      <c r="P7" s="5">
        <v>0.20206426352031989</v>
      </c>
      <c r="Q7" s="5">
        <v>1.4418676141479209E-2</v>
      </c>
    </row>
    <row r="8" spans="1:17" x14ac:dyDescent="0.2">
      <c r="A8">
        <v>6</v>
      </c>
      <c r="B8" s="5">
        <v>0.16279630358685818</v>
      </c>
      <c r="C8" s="5">
        <v>3.4868589910496918E-3</v>
      </c>
      <c r="D8" s="5">
        <v>0.1618274716050174</v>
      </c>
      <c r="E8" s="5">
        <v>2.6606976243726201E-3</v>
      </c>
      <c r="F8" s="5">
        <v>0.16187182992687568</v>
      </c>
      <c r="G8" s="5">
        <v>7.5032000993040173E-4</v>
      </c>
      <c r="H8" s="5">
        <v>0.17466439567198702</v>
      </c>
      <c r="I8" s="5">
        <v>9.1154414022766913E-3</v>
      </c>
      <c r="J8" s="5">
        <v>0.16279642903977687</v>
      </c>
      <c r="K8" s="5">
        <v>6.6124176283118416E-3</v>
      </c>
      <c r="L8" s="5">
        <v>0.16879652230150516</v>
      </c>
      <c r="M8" s="5">
        <v>1.1326073289048783E-3</v>
      </c>
      <c r="N8" s="5">
        <v>0.19160047081808404</v>
      </c>
      <c r="O8" s="5">
        <v>8.5493148176444596E-3</v>
      </c>
      <c r="P8" s="5">
        <v>0.18450512616791684</v>
      </c>
      <c r="Q8" s="5">
        <v>1.3608424892780076E-2</v>
      </c>
    </row>
    <row r="9" spans="1:17" x14ac:dyDescent="0.2">
      <c r="A9">
        <v>7</v>
      </c>
      <c r="B9" s="5">
        <v>0.15704317554250097</v>
      </c>
      <c r="C9" s="5">
        <v>3.503077943473432E-3</v>
      </c>
      <c r="D9" s="5">
        <v>0.16175043313287815</v>
      </c>
      <c r="E9" s="5">
        <v>1.8111876827589923E-3</v>
      </c>
      <c r="F9" s="5">
        <v>0.15936257436841253</v>
      </c>
      <c r="G9" s="5">
        <v>1.0570708604042741E-3</v>
      </c>
      <c r="H9" s="5">
        <v>0.16962522686894185</v>
      </c>
      <c r="I9" s="5">
        <v>8.3314427149975921E-3</v>
      </c>
      <c r="J9" s="5">
        <v>0.16177382719780314</v>
      </c>
      <c r="K9" s="5">
        <v>5.5492379374739408E-3</v>
      </c>
      <c r="L9" s="5">
        <v>0.17048986576656794</v>
      </c>
      <c r="M9" s="5">
        <v>5.8410238312271911E-3</v>
      </c>
      <c r="N9" s="5">
        <v>0.19203217970326525</v>
      </c>
      <c r="O9" s="5">
        <v>5.1681065159034688E-3</v>
      </c>
      <c r="P9" s="5">
        <v>0.1746418659587016</v>
      </c>
      <c r="Q9" s="5">
        <v>9.1903829088567628E-3</v>
      </c>
    </row>
    <row r="10" spans="1:17" x14ac:dyDescent="0.2">
      <c r="A10">
        <v>8</v>
      </c>
      <c r="B10" s="5">
        <v>0.15280949539369443</v>
      </c>
      <c r="C10" s="5">
        <v>2.8893991329397828E-3</v>
      </c>
      <c r="D10" s="5">
        <v>0.15548348517124425</v>
      </c>
      <c r="E10" s="5">
        <v>4.8751120249430476E-3</v>
      </c>
      <c r="F10" s="5">
        <v>0.16058221464613079</v>
      </c>
      <c r="G10" s="5">
        <v>1.3835123634005229E-3</v>
      </c>
      <c r="H10" s="5">
        <v>0.15717321766715064</v>
      </c>
      <c r="I10" s="5">
        <v>6.5144060331886206E-3</v>
      </c>
      <c r="J10" s="5">
        <v>0.16268404747769935</v>
      </c>
      <c r="K10" s="5">
        <v>1.032584321394142E-2</v>
      </c>
      <c r="L10" s="5">
        <v>0.1659072592415026</v>
      </c>
      <c r="M10" s="5">
        <v>4.0505091188028993E-4</v>
      </c>
      <c r="N10" s="5">
        <v>0.18548297272711478</v>
      </c>
      <c r="O10" s="5">
        <v>8.3983818372322799E-3</v>
      </c>
      <c r="P10" s="5">
        <v>0.16640428712463989</v>
      </c>
      <c r="Q10" s="5">
        <v>4.8360248146707488E-3</v>
      </c>
    </row>
    <row r="11" spans="1:17" x14ac:dyDescent="0.2">
      <c r="A11">
        <v>9</v>
      </c>
      <c r="B11" s="5">
        <v>0.15165173054534822</v>
      </c>
      <c r="C11" s="5">
        <v>2.4855086736786736E-3</v>
      </c>
      <c r="D11" s="5">
        <v>0.15289120703442469</v>
      </c>
      <c r="E11" s="5">
        <v>2.7062425738524506E-3</v>
      </c>
      <c r="F11" s="5">
        <v>0.16169926639462767</v>
      </c>
      <c r="G11" s="5">
        <v>2.2071586014472495E-3</v>
      </c>
      <c r="H11" s="5">
        <v>0.16648806971092633</v>
      </c>
      <c r="I11" s="5">
        <v>5.1685145068689478E-3</v>
      </c>
      <c r="J11" s="5">
        <v>0.16579648778517464</v>
      </c>
      <c r="K11" s="5">
        <v>8.2871922324275742E-3</v>
      </c>
      <c r="L11" s="5">
        <v>0.15769712580636513</v>
      </c>
      <c r="M11" s="5">
        <v>5.7961734140070861E-5</v>
      </c>
      <c r="N11" s="5">
        <v>0.18615027545319482</v>
      </c>
      <c r="O11" s="5">
        <v>1.2519911854147241E-2</v>
      </c>
      <c r="P11" s="5">
        <v>0.1632051138043171</v>
      </c>
      <c r="Q11" s="5">
        <v>3.9308824398763542E-3</v>
      </c>
    </row>
    <row r="12" spans="1:17" x14ac:dyDescent="0.2">
      <c r="A12">
        <v>10</v>
      </c>
      <c r="B12" s="5">
        <v>0.15074273546871331</v>
      </c>
      <c r="C12" s="5">
        <v>3.2393287717720274E-3</v>
      </c>
      <c r="D12" s="5">
        <v>0.15446232699403595</v>
      </c>
      <c r="E12" s="5">
        <v>1.8055268044396972E-3</v>
      </c>
      <c r="F12" s="5">
        <v>0.15021926389048781</v>
      </c>
      <c r="G12" s="5">
        <v>1.5773061379194464E-3</v>
      </c>
      <c r="H12" s="5">
        <v>0.15678797263489996</v>
      </c>
      <c r="I12" s="5">
        <v>2.6733140813490338E-3</v>
      </c>
      <c r="J12" s="5">
        <v>0.15414165302077909</v>
      </c>
      <c r="K12" s="5">
        <v>2.9465614247753992E-3</v>
      </c>
      <c r="L12" s="5">
        <v>0.1565267518137837</v>
      </c>
      <c r="M12" s="5">
        <v>4.7645470449279052E-3</v>
      </c>
      <c r="N12" s="5">
        <v>0.17736079910453323</v>
      </c>
      <c r="O12" s="5">
        <v>4.410556240916786E-3</v>
      </c>
      <c r="P12" s="5">
        <v>0.15850849579027071</v>
      </c>
      <c r="Q12" s="5">
        <v>4.7067335685298042E-3</v>
      </c>
    </row>
    <row r="13" spans="1:17" x14ac:dyDescent="0.2">
      <c r="A13">
        <v>20</v>
      </c>
      <c r="B13" s="5">
        <v>0.13742773241754053</v>
      </c>
      <c r="C13" s="5">
        <v>3.2473295230674715E-3</v>
      </c>
      <c r="D13" s="5">
        <v>0.14591089560796952</v>
      </c>
      <c r="E13" s="5">
        <v>1.7948369222627143E-3</v>
      </c>
      <c r="F13" s="5">
        <v>0.14153078582816295</v>
      </c>
      <c r="G13" s="5">
        <v>2.8971288076553763E-3</v>
      </c>
      <c r="H13" s="5">
        <v>0.14522642064719127</v>
      </c>
      <c r="I13" s="5">
        <v>2.7157443884558113E-3</v>
      </c>
      <c r="J13" s="5">
        <v>0.1377802220609155</v>
      </c>
      <c r="K13" s="5">
        <v>3.8769348178064982E-3</v>
      </c>
      <c r="L13" s="5">
        <v>0.14348168947580522</v>
      </c>
      <c r="M13" s="5">
        <v>5.9115137348236648E-3</v>
      </c>
      <c r="N13" s="5">
        <v>0.15467390806331033</v>
      </c>
      <c r="O13" s="5">
        <v>2.5835553970066927E-3</v>
      </c>
      <c r="P13" s="5">
        <v>0.1432934090491598</v>
      </c>
      <c r="Q13" s="5">
        <v>2.8733206394623225E-3</v>
      </c>
    </row>
    <row r="14" spans="1:17" x14ac:dyDescent="0.2">
      <c r="A14">
        <v>30</v>
      </c>
      <c r="B14" s="5">
        <v>0.13667751058102751</v>
      </c>
      <c r="C14" s="5">
        <v>2.76412902889269E-3</v>
      </c>
      <c r="D14" s="5">
        <v>0.13750609025616917</v>
      </c>
      <c r="E14" s="5">
        <v>8.3473166797332413E-4</v>
      </c>
      <c r="F14" s="5">
        <v>0.143539164887657</v>
      </c>
      <c r="G14" s="5">
        <v>5.7300795181668756E-3</v>
      </c>
      <c r="H14" s="5">
        <v>0.1423639097075757</v>
      </c>
      <c r="I14" s="5">
        <v>4.655491451646154E-3</v>
      </c>
      <c r="J14" s="5">
        <v>0.13840072524361119</v>
      </c>
      <c r="K14" s="5">
        <v>5.113856954530779E-3</v>
      </c>
      <c r="L14" s="5">
        <v>0.14694456959715832</v>
      </c>
      <c r="M14" s="5">
        <v>7.2900026571782401E-3</v>
      </c>
      <c r="N14" s="5">
        <v>0.15704205630474694</v>
      </c>
      <c r="O14" s="5">
        <v>3.3815396150666866E-3</v>
      </c>
      <c r="P14" s="5">
        <v>0.14287237251200854</v>
      </c>
      <c r="Q14" s="5">
        <v>3.6976443375953314E-3</v>
      </c>
    </row>
    <row r="15" spans="1:17" x14ac:dyDescent="0.2">
      <c r="A15">
        <v>60</v>
      </c>
      <c r="B15" s="5">
        <v>0.13210365838923735</v>
      </c>
      <c r="C15" s="5">
        <v>3.0730238473489933E-3</v>
      </c>
      <c r="D15" s="5">
        <v>0.13678059236865284</v>
      </c>
      <c r="E15" s="5">
        <v>2.4162614419051009E-3</v>
      </c>
      <c r="F15" s="5">
        <v>0.14085427779572171</v>
      </c>
      <c r="G15" s="5">
        <v>1.1170182945607681E-3</v>
      </c>
      <c r="H15" s="5">
        <v>0.13643757754567365</v>
      </c>
      <c r="I15" s="5">
        <v>2.415649069152509E-3</v>
      </c>
      <c r="J15" s="5">
        <v>0.13632883938792845</v>
      </c>
      <c r="K15" s="5">
        <v>5.2027656365044453E-3</v>
      </c>
      <c r="L15" s="5">
        <v>0.13724315601551348</v>
      </c>
      <c r="M15" s="5">
        <v>5.8234472901828151E-3</v>
      </c>
      <c r="N15" s="5">
        <v>0.15541697273952501</v>
      </c>
      <c r="O15" s="5">
        <v>3.8870479568286105E-3</v>
      </c>
      <c r="P15" s="5">
        <v>0.14141217522876356</v>
      </c>
      <c r="Q15" s="5">
        <v>1.4056042166871122E-3</v>
      </c>
    </row>
    <row r="16" spans="1:17" x14ac:dyDescent="0.2">
      <c r="A16">
        <v>120</v>
      </c>
      <c r="B16" s="5">
        <v>0.13103180429635478</v>
      </c>
      <c r="C16" s="5">
        <v>3.0734089447481279E-3</v>
      </c>
      <c r="D16" s="5">
        <v>0.13570513549705396</v>
      </c>
      <c r="E16" s="5">
        <v>7.0973909223447801E-4</v>
      </c>
      <c r="F16" s="5">
        <v>0.13808805754007228</v>
      </c>
      <c r="G16" s="5">
        <v>2.9026557529161076E-3</v>
      </c>
      <c r="H16" s="5">
        <v>0.14236744176577332</v>
      </c>
      <c r="I16" s="5">
        <v>1.827513426616962E-3</v>
      </c>
      <c r="J16" s="5">
        <v>0.13813437636122008</v>
      </c>
      <c r="K16" s="5">
        <v>5.157243537346594E-3</v>
      </c>
      <c r="L16" s="5">
        <v>0.14576442387130506</v>
      </c>
      <c r="M16" s="5">
        <v>3.8705009996416106E-3</v>
      </c>
      <c r="N16" s="5">
        <v>0.15355590303685532</v>
      </c>
      <c r="O16" s="5">
        <v>3.7704024846811268E-3</v>
      </c>
      <c r="P16" s="5">
        <v>0.13662162135804154</v>
      </c>
      <c r="Q16" s="5">
        <v>1.6086359464143633E-3</v>
      </c>
    </row>
    <row r="17" spans="1:1" x14ac:dyDescent="0.2">
      <c r="A17" s="19"/>
    </row>
    <row r="18" spans="1:1" x14ac:dyDescent="0.2">
      <c r="A18" s="19"/>
    </row>
    <row r="19" spans="1:1" x14ac:dyDescent="0.2">
      <c r="A19" s="19"/>
    </row>
    <row r="20" spans="1:1" x14ac:dyDescent="0.2">
      <c r="A20" s="19"/>
    </row>
    <row r="21" spans="1:1" x14ac:dyDescent="0.2">
      <c r="A21" s="19"/>
    </row>
    <row r="22" spans="1:1" x14ac:dyDescent="0.2">
      <c r="A22" s="19"/>
    </row>
    <row r="23" spans="1:1" x14ac:dyDescent="0.2">
      <c r="A23" s="19"/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5488-E089-724F-B3BE-530EA177DD41}">
  <dimension ref="A1:AK32"/>
  <sheetViews>
    <sheetView topLeftCell="J1" workbookViewId="0">
      <selection activeCell="R3" sqref="R3"/>
    </sheetView>
  </sheetViews>
  <sheetFormatPr baseColWidth="10" defaultColWidth="11.5" defaultRowHeight="15" x14ac:dyDescent="0.2"/>
  <sheetData>
    <row r="1" spans="1:32" x14ac:dyDescent="0.2">
      <c r="A1" s="17" t="s">
        <v>41</v>
      </c>
      <c r="B1" s="27" t="s">
        <v>69</v>
      </c>
      <c r="C1" s="27"/>
      <c r="D1" s="27"/>
      <c r="E1" s="27"/>
      <c r="F1" s="27"/>
      <c r="G1" s="27"/>
      <c r="H1" s="27" t="s">
        <v>70</v>
      </c>
      <c r="I1" s="27"/>
      <c r="J1" s="27"/>
      <c r="K1" s="27"/>
      <c r="L1" s="27"/>
      <c r="M1" s="27"/>
      <c r="N1" s="26" t="s">
        <v>71</v>
      </c>
      <c r="O1" s="26"/>
      <c r="P1" s="26"/>
      <c r="Q1" s="26"/>
      <c r="R1" s="26"/>
      <c r="S1" s="26"/>
      <c r="T1" s="20"/>
      <c r="U1" s="26" t="s">
        <v>73</v>
      </c>
      <c r="V1" s="26"/>
      <c r="W1" s="26"/>
      <c r="X1" s="26"/>
      <c r="Y1" s="26"/>
      <c r="Z1" s="26"/>
      <c r="AA1" s="27" t="s">
        <v>72</v>
      </c>
      <c r="AB1" s="27"/>
      <c r="AC1" s="27"/>
      <c r="AD1" s="27"/>
      <c r="AE1" s="27"/>
      <c r="AF1" s="27"/>
    </row>
    <row r="2" spans="1:32" x14ac:dyDescent="0.2">
      <c r="A2" s="17"/>
      <c r="B2" s="14" t="s">
        <v>85</v>
      </c>
      <c r="C2" s="14" t="s">
        <v>86</v>
      </c>
      <c r="D2" s="14" t="s">
        <v>94</v>
      </c>
      <c r="E2" s="14" t="s">
        <v>95</v>
      </c>
      <c r="F2" s="14" t="s">
        <v>87</v>
      </c>
      <c r="G2" s="14" t="s">
        <v>88</v>
      </c>
      <c r="H2" s="14" t="s">
        <v>85</v>
      </c>
      <c r="I2" s="14" t="s">
        <v>86</v>
      </c>
      <c r="J2" s="14" t="s">
        <v>94</v>
      </c>
      <c r="K2" s="14" t="s">
        <v>95</v>
      </c>
      <c r="L2" s="14" t="s">
        <v>87</v>
      </c>
      <c r="M2" s="14" t="s">
        <v>88</v>
      </c>
      <c r="N2" s="14" t="s">
        <v>85</v>
      </c>
      <c r="O2" s="14" t="s">
        <v>86</v>
      </c>
      <c r="P2" s="14" t="s">
        <v>94</v>
      </c>
      <c r="Q2" s="14" t="s">
        <v>95</v>
      </c>
      <c r="R2" s="14" t="s">
        <v>87</v>
      </c>
      <c r="S2" s="14" t="s">
        <v>88</v>
      </c>
      <c r="T2" s="14"/>
      <c r="U2" s="14" t="s">
        <v>85</v>
      </c>
      <c r="V2" s="14" t="s">
        <v>86</v>
      </c>
      <c r="W2" s="14" t="s">
        <v>94</v>
      </c>
      <c r="X2" s="14" t="s">
        <v>95</v>
      </c>
      <c r="Y2" s="14" t="s">
        <v>87</v>
      </c>
      <c r="Z2" s="14" t="s">
        <v>88</v>
      </c>
      <c r="AA2" s="14" t="s">
        <v>85</v>
      </c>
      <c r="AB2" s="14" t="s">
        <v>86</v>
      </c>
      <c r="AC2" s="14"/>
      <c r="AD2" s="14"/>
      <c r="AE2" s="14" t="s">
        <v>87</v>
      </c>
      <c r="AF2" s="14" t="s">
        <v>88</v>
      </c>
    </row>
    <row r="3" spans="1:32" x14ac:dyDescent="0.2">
      <c r="A3">
        <v>1</v>
      </c>
      <c r="B3" s="2">
        <f>$B$22*EXP(-$C$22/$A3)+$D$22</f>
        <v>474.13254336229051</v>
      </c>
      <c r="C3" s="3" cm="1">
        <f t="array" ref="C3:C16">Analysis!O4:O17</f>
        <v>4.0310955486328197</v>
      </c>
      <c r="D3" s="3">
        <f t="shared" ref="D3:D16" si="0">B3-(2*C3)</f>
        <v>466.07035226502489</v>
      </c>
      <c r="E3" s="3">
        <f t="shared" ref="E3:E16" si="1">B3+(2*C3)</f>
        <v>482.19473445955612</v>
      </c>
      <c r="F3" s="3" cm="1">
        <f t="array" ref="F3:F16">Analysis!Q4:Q17</f>
        <v>0</v>
      </c>
      <c r="G3" s="3">
        <f>(F3-B3)/C3</f>
        <v>-117.61878071163473</v>
      </c>
      <c r="H3" s="2">
        <f t="shared" ref="H3:H16" si="2">$B$23*EXP(-$C$23/$A3)+$D$23</f>
        <v>425.53831133044758</v>
      </c>
      <c r="I3" s="3" cm="1">
        <f t="array" ref="I3:I16">Analysis!O64:O77</f>
        <v>8.5268430421081334</v>
      </c>
      <c r="J3" s="3">
        <f t="shared" ref="J3:J16" si="3">H3-(2*I3)</f>
        <v>408.4846252462313</v>
      </c>
      <c r="K3" s="3">
        <f t="shared" ref="K3:K16" si="4">H3+(2*I3)</f>
        <v>442.59199741466387</v>
      </c>
      <c r="L3" s="3" cm="1">
        <f t="array" ref="L3:L16">Analysis!Q64:Q77</f>
        <v>426.44800360463853</v>
      </c>
      <c r="M3" s="3">
        <f>(L3-H3)/I3</f>
        <v>0.10668570650340452</v>
      </c>
      <c r="N3" s="2">
        <f t="shared" ref="N3:N16" si="5">$B$24*EXP(-$C$24/$A3)+$D$24</f>
        <v>440.90412514311038</v>
      </c>
      <c r="O3" s="3" cm="1">
        <f t="array" ref="O3:O16">Analysis!O79:O92</f>
        <v>2.523346941846901</v>
      </c>
      <c r="P3" s="3">
        <f t="shared" ref="P3:P16" si="6">N3-(2*O3)</f>
        <v>435.85743125941656</v>
      </c>
      <c r="Q3" s="3">
        <f t="shared" ref="Q3:Q16" si="7">N3+(2*O3)</f>
        <v>445.9508190268042</v>
      </c>
      <c r="R3" s="3" cm="1">
        <f t="array" ref="R3:R16">Analysis!Q79:Q92</f>
        <v>443.12740623956302</v>
      </c>
      <c r="S3" s="3">
        <f>(R3-N3)/O3</f>
        <v>0.88108419004219951</v>
      </c>
      <c r="T3">
        <v>1</v>
      </c>
      <c r="U3" s="2">
        <f t="shared" ref="U3:U16" si="8">$B$25*EXP(-$C$25/$A3)+$D$25</f>
        <v>392.79604122820388</v>
      </c>
      <c r="V3" s="3" cm="1">
        <f t="array" ref="V3:V16">Analysis!O109:O122</f>
        <v>7.5322831649099378</v>
      </c>
      <c r="W3" s="3">
        <f t="shared" ref="W3:W16" si="9">U3-(2*V3)</f>
        <v>377.73147489838402</v>
      </c>
      <c r="X3" s="3">
        <f t="shared" ref="X3:X16" si="10">U3+(2*V3)</f>
        <v>407.86060755802373</v>
      </c>
      <c r="Y3" s="3" cm="1">
        <f t="array" ref="Y3:Y16">Analysis!Q109:Q122</f>
        <v>0</v>
      </c>
      <c r="Z3" s="3">
        <f>(Y3-U3)/V3</f>
        <v>-52.148337048465237</v>
      </c>
      <c r="AA3" s="2">
        <f t="shared" ref="AA3:AA16" si="11">$B$26*EXP(-$C$26/$A3)+$D$26</f>
        <v>449.81331753638636</v>
      </c>
      <c r="AB3" s="3" t="str" cm="1">
        <f t="array" ref="AB3:AB16">Analysis!O94:O107</f>
        <v/>
      </c>
      <c r="AC3" s="3"/>
      <c r="AD3" s="3"/>
    </row>
    <row r="4" spans="1:32" x14ac:dyDescent="0.2">
      <c r="A4">
        <v>2</v>
      </c>
      <c r="B4" s="2">
        <f t="shared" ref="B4:B16" si="12">$B$22*EXP(-$C$22/A4)+$D$22</f>
        <v>483.79834841348264</v>
      </c>
      <c r="C4" s="3">
        <v>3.4196223227942877</v>
      </c>
      <c r="D4" s="3">
        <f t="shared" si="0"/>
        <v>476.95910376789408</v>
      </c>
      <c r="E4" s="3">
        <f t="shared" si="1"/>
        <v>490.63759305907121</v>
      </c>
      <c r="F4" s="3">
        <v>0</v>
      </c>
      <c r="G4" s="3">
        <f t="shared" ref="G4:G16" si="13">(F4-B4)/C4</f>
        <v>-141.47712897667449</v>
      </c>
      <c r="H4" s="2">
        <f t="shared" si="2"/>
        <v>458.03038945726837</v>
      </c>
      <c r="I4" s="3">
        <v>3.0547325097707487</v>
      </c>
      <c r="J4" s="3">
        <f t="shared" si="3"/>
        <v>451.92092443772685</v>
      </c>
      <c r="K4" s="3">
        <f t="shared" si="4"/>
        <v>464.13985447680989</v>
      </c>
      <c r="L4" s="3">
        <v>0</v>
      </c>
      <c r="M4" s="3">
        <f t="shared" ref="M4:M16" si="14">(L4-H4)/I4</f>
        <v>-149.94124297044999</v>
      </c>
      <c r="N4" s="2">
        <f t="shared" si="5"/>
        <v>471.44517086635</v>
      </c>
      <c r="O4" s="3">
        <v>1.6761599213000928</v>
      </c>
      <c r="P4" s="3">
        <f t="shared" si="6"/>
        <v>468.0928510237498</v>
      </c>
      <c r="Q4" s="3">
        <f t="shared" si="7"/>
        <v>474.79749070895019</v>
      </c>
      <c r="R4">
        <v>0</v>
      </c>
      <c r="S4" s="3">
        <f t="shared" ref="S4:S16" si="15">(R4-N4)/O4</f>
        <v>-281.26503018917151</v>
      </c>
      <c r="T4">
        <v>2</v>
      </c>
      <c r="U4" s="2">
        <f t="shared" si="8"/>
        <v>432.87114235563541</v>
      </c>
      <c r="V4" s="3">
        <v>9.473468096884238</v>
      </c>
      <c r="W4" s="3">
        <f t="shared" si="9"/>
        <v>413.92420616186695</v>
      </c>
      <c r="X4" s="3">
        <f t="shared" si="10"/>
        <v>451.81807854940388</v>
      </c>
      <c r="Y4">
        <v>0</v>
      </c>
      <c r="Z4" s="3">
        <f t="shared" ref="Z4:Z16" si="16">(Y4-U4)/V4</f>
        <v>-45.692996263744625</v>
      </c>
      <c r="AA4" s="2">
        <f t="shared" si="11"/>
        <v>457.28952112237897</v>
      </c>
      <c r="AB4" s="3">
        <v>11.936172115936184</v>
      </c>
      <c r="AC4" s="3"/>
      <c r="AD4" s="3"/>
    </row>
    <row r="5" spans="1:32" x14ac:dyDescent="0.2">
      <c r="A5">
        <v>3</v>
      </c>
      <c r="B5" s="2">
        <f t="shared" si="12"/>
        <v>497.6999292596447</v>
      </c>
      <c r="C5" s="3">
        <v>3.7376321730936595</v>
      </c>
      <c r="D5" s="3">
        <f t="shared" si="0"/>
        <v>490.22466491345739</v>
      </c>
      <c r="E5" s="3">
        <f t="shared" si="1"/>
        <v>505.17519360583202</v>
      </c>
      <c r="F5" s="3">
        <v>0</v>
      </c>
      <c r="G5" s="3">
        <f t="shared" si="13"/>
        <v>-133.15915162612046</v>
      </c>
      <c r="H5" s="2">
        <f t="shared" si="2"/>
        <v>484.59524672322561</v>
      </c>
      <c r="I5" s="3">
        <v>3.8189638209466454</v>
      </c>
      <c r="J5" s="3">
        <f t="shared" si="3"/>
        <v>476.95731908133234</v>
      </c>
      <c r="K5" s="3">
        <f t="shared" si="4"/>
        <v>492.23317436511888</v>
      </c>
      <c r="L5" s="3">
        <v>0</v>
      </c>
      <c r="M5" s="3">
        <f t="shared" si="14"/>
        <v>-126.89181396934629</v>
      </c>
      <c r="N5" s="2">
        <f t="shared" si="5"/>
        <v>496.23579561903728</v>
      </c>
      <c r="O5" s="3">
        <v>5.2152074815257361</v>
      </c>
      <c r="P5" s="3">
        <f t="shared" si="6"/>
        <v>485.8053806559858</v>
      </c>
      <c r="Q5" s="3">
        <f t="shared" si="7"/>
        <v>506.66621058208875</v>
      </c>
      <c r="R5">
        <v>0</v>
      </c>
      <c r="S5" s="3">
        <f t="shared" si="15"/>
        <v>-95.151688092351961</v>
      </c>
      <c r="T5">
        <v>3</v>
      </c>
      <c r="U5" s="2">
        <f t="shared" si="8"/>
        <v>464.08562792007046</v>
      </c>
      <c r="V5" s="3">
        <v>4.4675451780208544</v>
      </c>
      <c r="W5" s="3">
        <f t="shared" si="9"/>
        <v>455.15053756402875</v>
      </c>
      <c r="X5" s="3">
        <f t="shared" si="10"/>
        <v>473.02071827611218</v>
      </c>
      <c r="Y5">
        <v>457.28503743409527</v>
      </c>
      <c r="Z5" s="3">
        <f t="shared" si="16"/>
        <v>-1.5222208651481146</v>
      </c>
      <c r="AA5" s="2">
        <f t="shared" si="11"/>
        <v>471.05270658256484</v>
      </c>
      <c r="AB5" s="3">
        <v>9.7950126857837816</v>
      </c>
      <c r="AC5" s="3"/>
      <c r="AD5" s="3"/>
    </row>
    <row r="6" spans="1:32" x14ac:dyDescent="0.2">
      <c r="A6">
        <v>4</v>
      </c>
      <c r="B6" s="2">
        <f t="shared" si="12"/>
        <v>510.49596760739428</v>
      </c>
      <c r="C6" s="3">
        <v>3.2338391434429408</v>
      </c>
      <c r="D6" s="3">
        <f t="shared" si="0"/>
        <v>504.02828932050841</v>
      </c>
      <c r="E6" s="3">
        <f t="shared" si="1"/>
        <v>516.96364589428015</v>
      </c>
      <c r="F6" s="3">
        <v>0</v>
      </c>
      <c r="G6" s="3">
        <f t="shared" si="13"/>
        <v>-157.86065569850496</v>
      </c>
      <c r="H6" s="2">
        <f t="shared" si="2"/>
        <v>503.59866376125314</v>
      </c>
      <c r="I6" s="3">
        <v>2.0083827905400504</v>
      </c>
      <c r="J6" s="3">
        <f t="shared" si="3"/>
        <v>499.58189818017303</v>
      </c>
      <c r="K6" s="3">
        <f t="shared" si="4"/>
        <v>507.61542934233324</v>
      </c>
      <c r="L6" s="3">
        <v>0</v>
      </c>
      <c r="M6" s="3">
        <f t="shared" si="14"/>
        <v>-250.74834644736046</v>
      </c>
      <c r="N6" s="2">
        <f t="shared" si="5"/>
        <v>513.91565904660979</v>
      </c>
      <c r="O6" s="3">
        <v>5.5789608524471355</v>
      </c>
      <c r="P6" s="3">
        <f t="shared" si="6"/>
        <v>502.75773734171554</v>
      </c>
      <c r="Q6" s="3">
        <f t="shared" si="7"/>
        <v>525.0735807515041</v>
      </c>
      <c r="R6">
        <v>0</v>
      </c>
      <c r="S6" s="3">
        <f t="shared" si="15"/>
        <v>-92.116735112272323</v>
      </c>
      <c r="T6">
        <v>4</v>
      </c>
      <c r="U6" s="2">
        <f t="shared" si="8"/>
        <v>485.96005366588327</v>
      </c>
      <c r="V6" s="3">
        <v>3.4214958690933877</v>
      </c>
      <c r="W6" s="3">
        <f t="shared" si="9"/>
        <v>479.11706192769651</v>
      </c>
      <c r="X6" s="3">
        <f t="shared" si="10"/>
        <v>492.80304540407002</v>
      </c>
      <c r="Y6">
        <v>0</v>
      </c>
      <c r="Z6" s="3">
        <f t="shared" si="16"/>
        <v>-142.03145999841607</v>
      </c>
      <c r="AA6" s="2">
        <f t="shared" si="11"/>
        <v>485.30010719012864</v>
      </c>
      <c r="AB6" s="3">
        <v>11.083552043824602</v>
      </c>
      <c r="AC6" s="3"/>
      <c r="AD6" s="3"/>
    </row>
    <row r="7" spans="1:32" x14ac:dyDescent="0.2">
      <c r="A7">
        <v>5</v>
      </c>
      <c r="B7" s="2">
        <f t="shared" si="12"/>
        <v>521.20217731988555</v>
      </c>
      <c r="C7" s="3">
        <v>2.7631658612469088</v>
      </c>
      <c r="D7" s="3">
        <f t="shared" si="0"/>
        <v>515.67584559739169</v>
      </c>
      <c r="E7" s="3">
        <f t="shared" si="1"/>
        <v>526.72850904237941</v>
      </c>
      <c r="F7" s="3">
        <v>519.18619624002054</v>
      </c>
      <c r="G7" s="3">
        <f t="shared" si="13"/>
        <v>-0.72959104921601803</v>
      </c>
      <c r="H7" s="2">
        <f t="shared" si="2"/>
        <v>517.43347731993435</v>
      </c>
      <c r="I7" s="3">
        <v>2.3471897696754387</v>
      </c>
      <c r="J7" s="3">
        <f t="shared" si="3"/>
        <v>512.73909778058351</v>
      </c>
      <c r="K7" s="3">
        <f t="shared" si="4"/>
        <v>522.1278568592852</v>
      </c>
      <c r="L7" s="3">
        <v>512.26157137509563</v>
      </c>
      <c r="M7" s="3">
        <f t="shared" si="14"/>
        <v>-2.2034460151698259</v>
      </c>
      <c r="N7" s="2">
        <f t="shared" si="5"/>
        <v>526.76532568822438</v>
      </c>
      <c r="O7" s="3">
        <v>3.8589771915598994</v>
      </c>
      <c r="P7" s="3">
        <f t="shared" si="6"/>
        <v>519.04737130510455</v>
      </c>
      <c r="Q7" s="3">
        <f t="shared" si="7"/>
        <v>534.48328007134421</v>
      </c>
      <c r="R7">
        <v>520.7243523047199</v>
      </c>
      <c r="S7" s="3">
        <f t="shared" si="15"/>
        <v>-1.565433814098953</v>
      </c>
      <c r="T7">
        <v>5</v>
      </c>
      <c r="U7" s="2">
        <f t="shared" si="8"/>
        <v>501.70682907826102</v>
      </c>
      <c r="V7" s="3">
        <v>3.9468768533914402</v>
      </c>
      <c r="W7" s="3">
        <f t="shared" si="9"/>
        <v>493.81307537147813</v>
      </c>
      <c r="X7" s="3">
        <f t="shared" si="10"/>
        <v>509.60058278504391</v>
      </c>
      <c r="Y7">
        <v>0</v>
      </c>
      <c r="Z7" s="3">
        <f t="shared" si="16"/>
        <v>-127.11489304439749</v>
      </c>
      <c r="AA7" s="2">
        <f t="shared" si="11"/>
        <v>498.03011256654611</v>
      </c>
      <c r="AB7" s="3">
        <v>6.538177120262163</v>
      </c>
      <c r="AC7" s="3"/>
      <c r="AD7" s="3"/>
    </row>
    <row r="8" spans="1:32" x14ac:dyDescent="0.2">
      <c r="A8">
        <v>6</v>
      </c>
      <c r="B8" s="2">
        <f t="shared" si="12"/>
        <v>530.00133594615954</v>
      </c>
      <c r="C8" s="3">
        <v>2.7013372461920455</v>
      </c>
      <c r="D8" s="3">
        <f t="shared" si="0"/>
        <v>524.59866145377543</v>
      </c>
      <c r="E8" s="3">
        <f t="shared" si="1"/>
        <v>535.40401043854365</v>
      </c>
      <c r="F8" s="3">
        <v>0</v>
      </c>
      <c r="G8" s="3">
        <f t="shared" si="13"/>
        <v>-196.19961805704887</v>
      </c>
      <c r="H8" s="2">
        <f t="shared" si="2"/>
        <v>527.84683465946387</v>
      </c>
      <c r="I8" s="3">
        <v>4.8629615591456812</v>
      </c>
      <c r="J8" s="3">
        <f t="shared" si="3"/>
        <v>518.12091154117252</v>
      </c>
      <c r="K8" s="3">
        <f t="shared" si="4"/>
        <v>537.57275777775521</v>
      </c>
      <c r="L8" s="3">
        <v>0</v>
      </c>
      <c r="M8" s="3">
        <f t="shared" si="14"/>
        <v>-108.54431568901715</v>
      </c>
      <c r="N8" s="2">
        <f t="shared" si="5"/>
        <v>536.42695065057205</v>
      </c>
      <c r="O8" s="3">
        <v>2.910707270185096</v>
      </c>
      <c r="P8" s="3">
        <f t="shared" si="6"/>
        <v>530.60553611020191</v>
      </c>
      <c r="Q8" s="3">
        <f t="shared" si="7"/>
        <v>542.2483651909422</v>
      </c>
      <c r="R8">
        <v>0</v>
      </c>
      <c r="S8" s="3">
        <f t="shared" si="15"/>
        <v>-184.29436589013636</v>
      </c>
      <c r="T8">
        <v>6</v>
      </c>
      <c r="U8" s="2">
        <f t="shared" si="8"/>
        <v>513.47558416207357</v>
      </c>
      <c r="V8" s="3">
        <v>3.4703155372420862</v>
      </c>
      <c r="W8" s="3">
        <f t="shared" si="9"/>
        <v>506.53495308758943</v>
      </c>
      <c r="X8" s="3">
        <f t="shared" si="10"/>
        <v>520.41621523655772</v>
      </c>
      <c r="Y8">
        <v>0</v>
      </c>
      <c r="Z8" s="3">
        <f t="shared" si="16"/>
        <v>-147.9622180322371</v>
      </c>
      <c r="AA8" s="2">
        <f t="shared" si="11"/>
        <v>508.93821545304189</v>
      </c>
      <c r="AB8" s="3">
        <v>6.3649291213965338</v>
      </c>
      <c r="AC8" s="3"/>
      <c r="AD8" s="3"/>
    </row>
    <row r="9" spans="1:32" x14ac:dyDescent="0.2">
      <c r="A9">
        <v>7</v>
      </c>
      <c r="B9" s="2">
        <f t="shared" si="12"/>
        <v>537.25957063654153</v>
      </c>
      <c r="C9" s="3">
        <v>2.9123599783293121</v>
      </c>
      <c r="D9" s="3">
        <f t="shared" si="0"/>
        <v>531.43485067988286</v>
      </c>
      <c r="E9" s="3">
        <f t="shared" si="1"/>
        <v>543.08429059320019</v>
      </c>
      <c r="F9" s="3">
        <v>0</v>
      </c>
      <c r="G9" s="3">
        <f t="shared" si="13"/>
        <v>-184.47567424159661</v>
      </c>
      <c r="H9" s="2">
        <f t="shared" si="2"/>
        <v>535.93162957058075</v>
      </c>
      <c r="I9" s="3">
        <v>5.5462977375012237</v>
      </c>
      <c r="J9" s="3">
        <f t="shared" si="3"/>
        <v>524.83903409557831</v>
      </c>
      <c r="K9" s="3">
        <f t="shared" si="4"/>
        <v>547.02422504558319</v>
      </c>
      <c r="L9" s="3">
        <v>0</v>
      </c>
      <c r="M9" s="3">
        <f t="shared" si="14"/>
        <v>-96.628716115776768</v>
      </c>
      <c r="N9" s="2">
        <f t="shared" si="5"/>
        <v>543.92265534781666</v>
      </c>
      <c r="O9" s="3">
        <v>5.0970203409643577</v>
      </c>
      <c r="P9" s="3">
        <f t="shared" si="6"/>
        <v>533.7286146658879</v>
      </c>
      <c r="Q9" s="3">
        <f t="shared" si="7"/>
        <v>554.11669602974541</v>
      </c>
      <c r="R9">
        <v>0</v>
      </c>
      <c r="S9" s="3">
        <f t="shared" si="15"/>
        <v>-106.71384828040658</v>
      </c>
      <c r="T9">
        <v>7</v>
      </c>
      <c r="U9" s="2">
        <f t="shared" si="8"/>
        <v>522.56823588612326</v>
      </c>
      <c r="V9" s="3">
        <v>2.5465732609648351</v>
      </c>
      <c r="W9" s="3">
        <f t="shared" si="9"/>
        <v>517.47508936419354</v>
      </c>
      <c r="X9" s="3">
        <f t="shared" si="10"/>
        <v>527.66138240805299</v>
      </c>
      <c r="Y9">
        <v>0</v>
      </c>
      <c r="Z9" s="3">
        <f t="shared" si="16"/>
        <v>-205.2044776784214</v>
      </c>
      <c r="AA9" s="2">
        <f t="shared" si="11"/>
        <v>518.19892598571391</v>
      </c>
      <c r="AB9" s="3">
        <v>5.1036844743711418</v>
      </c>
      <c r="AC9" s="3"/>
      <c r="AD9" s="3"/>
    </row>
    <row r="10" spans="1:32" x14ac:dyDescent="0.2">
      <c r="A10">
        <v>8</v>
      </c>
      <c r="B10" s="2">
        <f t="shared" si="12"/>
        <v>543.306669933222</v>
      </c>
      <c r="C10" s="3">
        <v>2.8643386039258121</v>
      </c>
      <c r="D10" s="3">
        <f t="shared" si="0"/>
        <v>537.57799272537034</v>
      </c>
      <c r="E10" s="3">
        <f t="shared" si="1"/>
        <v>549.03534714107366</v>
      </c>
      <c r="F10" s="3">
        <v>0</v>
      </c>
      <c r="G10" s="3">
        <f t="shared" si="13"/>
        <v>-189.67962418569348</v>
      </c>
      <c r="H10" s="2">
        <f t="shared" si="2"/>
        <v>542.37560247569411</v>
      </c>
      <c r="I10" s="3">
        <v>5.6365284755779488</v>
      </c>
      <c r="J10" s="3">
        <f t="shared" si="3"/>
        <v>531.10254552453819</v>
      </c>
      <c r="K10" s="3">
        <f t="shared" si="4"/>
        <v>553.64865942685003</v>
      </c>
      <c r="L10" s="3">
        <v>0</v>
      </c>
      <c r="M10" s="3">
        <f t="shared" si="14"/>
        <v>-96.225115303809574</v>
      </c>
      <c r="N10" s="2">
        <f t="shared" si="5"/>
        <v>549.89392097681809</v>
      </c>
      <c r="O10" s="3">
        <v>2.3734702230733729</v>
      </c>
      <c r="P10" s="3">
        <f t="shared" si="6"/>
        <v>545.14698053067139</v>
      </c>
      <c r="Q10" s="3">
        <f t="shared" si="7"/>
        <v>554.6408614229648</v>
      </c>
      <c r="R10">
        <v>0</v>
      </c>
      <c r="S10" s="3">
        <f t="shared" si="15"/>
        <v>-231.68351371384313</v>
      </c>
      <c r="T10">
        <v>8</v>
      </c>
      <c r="U10" s="2">
        <f t="shared" si="8"/>
        <v>529.78974743492154</v>
      </c>
      <c r="V10" s="3">
        <v>3.5685062624084196</v>
      </c>
      <c r="W10" s="3">
        <f t="shared" si="9"/>
        <v>522.65273491010475</v>
      </c>
      <c r="X10" s="3">
        <f t="shared" si="10"/>
        <v>536.92675995973832</v>
      </c>
      <c r="Y10">
        <v>0</v>
      </c>
      <c r="Z10" s="3">
        <f t="shared" si="16"/>
        <v>-148.46260829520341</v>
      </c>
      <c r="AA10" s="2">
        <f t="shared" si="11"/>
        <v>526.07861781177519</v>
      </c>
      <c r="AB10" s="3">
        <v>0.99531747165769779</v>
      </c>
      <c r="AC10" s="3"/>
      <c r="AD10" s="3"/>
    </row>
    <row r="11" spans="1:32" x14ac:dyDescent="0.2">
      <c r="A11">
        <v>9</v>
      </c>
      <c r="B11" s="2">
        <f t="shared" si="12"/>
        <v>548.40251740605254</v>
      </c>
      <c r="C11" s="3">
        <v>3.28355573243776</v>
      </c>
      <c r="D11" s="3">
        <f t="shared" si="0"/>
        <v>541.83540594117699</v>
      </c>
      <c r="E11" s="3">
        <f t="shared" si="1"/>
        <v>554.96962887092809</v>
      </c>
      <c r="F11" s="3">
        <v>0</v>
      </c>
      <c r="G11" s="3">
        <f t="shared" si="13"/>
        <v>-167.01483455525528</v>
      </c>
      <c r="H11" s="2">
        <f t="shared" si="2"/>
        <v>547.62550361681974</v>
      </c>
      <c r="I11" s="3">
        <v>5.4698739001545915</v>
      </c>
      <c r="J11" s="3">
        <f t="shared" si="3"/>
        <v>536.68575581651055</v>
      </c>
      <c r="K11" s="3">
        <f t="shared" si="4"/>
        <v>558.56525141712893</v>
      </c>
      <c r="L11" s="3">
        <v>0</v>
      </c>
      <c r="M11" s="3">
        <f t="shared" si="14"/>
        <v>-100.11665965486746</v>
      </c>
      <c r="N11" s="2">
        <f t="shared" si="5"/>
        <v>554.75673669542209</v>
      </c>
      <c r="O11" s="3">
        <v>2.6253232535095332</v>
      </c>
      <c r="P11" s="3">
        <f t="shared" si="6"/>
        <v>549.50609018840305</v>
      </c>
      <c r="Q11" s="3">
        <f t="shared" si="7"/>
        <v>560.00738320244113</v>
      </c>
      <c r="R11">
        <v>0</v>
      </c>
      <c r="S11" s="3">
        <f t="shared" si="15"/>
        <v>-211.30987810884739</v>
      </c>
      <c r="T11">
        <v>9</v>
      </c>
      <c r="U11" s="2">
        <f t="shared" si="8"/>
        <v>535.65714671869182</v>
      </c>
      <c r="V11" s="3">
        <v>5.4409413638159663</v>
      </c>
      <c r="W11" s="3">
        <f t="shared" si="9"/>
        <v>524.77526399105989</v>
      </c>
      <c r="X11" s="3">
        <f t="shared" si="10"/>
        <v>546.53902944632375</v>
      </c>
      <c r="Y11">
        <v>0</v>
      </c>
      <c r="Z11" s="3">
        <f t="shared" si="16"/>
        <v>-98.44935111431019</v>
      </c>
      <c r="AA11" s="2">
        <f t="shared" si="11"/>
        <v>532.826414405626</v>
      </c>
      <c r="AB11" s="3">
        <v>3.1521234717380389</v>
      </c>
      <c r="AC11" s="3"/>
      <c r="AD11" s="3"/>
    </row>
    <row r="12" spans="1:32" x14ac:dyDescent="0.2">
      <c r="A12">
        <v>10</v>
      </c>
      <c r="B12" s="2">
        <f t="shared" si="12"/>
        <v>552.74497959557993</v>
      </c>
      <c r="C12" s="3">
        <v>2.8900651731764633</v>
      </c>
      <c r="D12" s="3">
        <f t="shared" si="0"/>
        <v>546.96484924922697</v>
      </c>
      <c r="E12" s="3">
        <f t="shared" si="1"/>
        <v>558.5251099419329</v>
      </c>
      <c r="F12" s="3">
        <v>0</v>
      </c>
      <c r="G12" s="3">
        <f t="shared" si="13"/>
        <v>-191.2569255274127</v>
      </c>
      <c r="H12" s="2">
        <f t="shared" si="2"/>
        <v>551.98170006452983</v>
      </c>
      <c r="I12" s="3">
        <v>2.3622916041639241</v>
      </c>
      <c r="J12" s="3">
        <f t="shared" si="3"/>
        <v>547.25711685620195</v>
      </c>
      <c r="K12" s="3">
        <f t="shared" si="4"/>
        <v>556.70628327285772</v>
      </c>
      <c r="L12" s="3">
        <v>0</v>
      </c>
      <c r="M12" s="3">
        <f t="shared" si="14"/>
        <v>-233.66365908915398</v>
      </c>
      <c r="N12" s="2">
        <f t="shared" si="5"/>
        <v>558.7904540493804</v>
      </c>
      <c r="O12" s="3">
        <v>2.7148488377218447</v>
      </c>
      <c r="P12" s="3">
        <f t="shared" si="6"/>
        <v>553.36075637393674</v>
      </c>
      <c r="Q12" s="3">
        <f t="shared" si="7"/>
        <v>564.22015172482406</v>
      </c>
      <c r="R12">
        <v>0</v>
      </c>
      <c r="S12" s="3">
        <f t="shared" si="15"/>
        <v>-205.82746497159943</v>
      </c>
      <c r="T12">
        <v>10</v>
      </c>
      <c r="U12" s="2">
        <f t="shared" si="8"/>
        <v>540.51531204201933</v>
      </c>
      <c r="V12" s="3">
        <v>2.2954552037844751</v>
      </c>
      <c r="W12" s="3">
        <f t="shared" si="9"/>
        <v>535.92440163445042</v>
      </c>
      <c r="X12" s="3">
        <f t="shared" si="10"/>
        <v>545.10622244958824</v>
      </c>
      <c r="Y12">
        <v>0</v>
      </c>
      <c r="Z12" s="3">
        <f t="shared" si="16"/>
        <v>-235.47194959452122</v>
      </c>
      <c r="AA12" s="2">
        <f t="shared" si="11"/>
        <v>538.64995561233638</v>
      </c>
      <c r="AB12" s="3">
        <v>3.2857169808135294</v>
      </c>
      <c r="AC12" s="3"/>
      <c r="AD12" s="3"/>
    </row>
    <row r="13" spans="1:32" x14ac:dyDescent="0.2">
      <c r="A13">
        <v>20</v>
      </c>
      <c r="B13" s="2">
        <f t="shared" si="12"/>
        <v>575.61029874031112</v>
      </c>
      <c r="C13" s="3">
        <v>4.3959866337753626</v>
      </c>
      <c r="D13" s="3">
        <f t="shared" si="0"/>
        <v>566.81832547276042</v>
      </c>
      <c r="E13" s="3">
        <f t="shared" si="1"/>
        <v>584.40227200786182</v>
      </c>
      <c r="F13" s="3">
        <v>0</v>
      </c>
      <c r="G13" s="3">
        <f t="shared" si="13"/>
        <v>-130.93995653166155</v>
      </c>
      <c r="H13" s="2">
        <f t="shared" si="2"/>
        <v>573.4352133627749</v>
      </c>
      <c r="I13" s="3">
        <v>2.2112735891890494</v>
      </c>
      <c r="J13" s="3">
        <f t="shared" si="3"/>
        <v>569.01266618439683</v>
      </c>
      <c r="K13" s="3">
        <f t="shared" si="4"/>
        <v>577.85776054115297</v>
      </c>
      <c r="L13" s="3">
        <v>0</v>
      </c>
      <c r="M13" s="3">
        <f t="shared" si="14"/>
        <v>-259.32350305557327</v>
      </c>
      <c r="N13" s="2">
        <f t="shared" si="5"/>
        <v>578.63999991433002</v>
      </c>
      <c r="O13" s="3">
        <v>0.78547140801472159</v>
      </c>
      <c r="P13" s="3">
        <f t="shared" si="6"/>
        <v>577.06905709830062</v>
      </c>
      <c r="Q13" s="3">
        <f t="shared" si="7"/>
        <v>580.21094273035942</v>
      </c>
      <c r="R13">
        <v>0</v>
      </c>
      <c r="S13" s="3">
        <f t="shared" si="15"/>
        <v>-736.67862892277924</v>
      </c>
      <c r="T13">
        <v>20</v>
      </c>
      <c r="U13" s="2">
        <f t="shared" si="8"/>
        <v>564.31360722464797</v>
      </c>
      <c r="V13" s="3">
        <v>1.931506286417594</v>
      </c>
      <c r="W13" s="3">
        <f t="shared" si="9"/>
        <v>560.45059465181282</v>
      </c>
      <c r="X13" s="3">
        <f t="shared" si="10"/>
        <v>568.17661979748311</v>
      </c>
      <c r="Y13">
        <v>0</v>
      </c>
      <c r="Z13" s="3">
        <f t="shared" si="16"/>
        <v>-292.16244916877412</v>
      </c>
      <c r="AA13" s="2">
        <f t="shared" si="11"/>
        <v>570.31698562635279</v>
      </c>
      <c r="AB13" s="3">
        <v>3.587027556333735</v>
      </c>
      <c r="AC13" s="3"/>
      <c r="AD13" s="3"/>
    </row>
    <row r="14" spans="1:32" x14ac:dyDescent="0.2">
      <c r="A14">
        <v>30</v>
      </c>
      <c r="B14" s="2">
        <f t="shared" si="12"/>
        <v>584.61064125051121</v>
      </c>
      <c r="C14" s="3">
        <v>4.8171314276007777</v>
      </c>
      <c r="D14" s="3">
        <f t="shared" si="0"/>
        <v>574.97637839530967</v>
      </c>
      <c r="E14" s="3">
        <f t="shared" si="1"/>
        <v>594.24490410571275</v>
      </c>
      <c r="F14" s="3">
        <v>0</v>
      </c>
      <c r="G14" s="3">
        <f t="shared" si="13"/>
        <v>-121.36074135342464</v>
      </c>
      <c r="H14" s="2">
        <f t="shared" si="2"/>
        <v>581.31241906311664</v>
      </c>
      <c r="I14" s="3">
        <v>2.1925161911068431</v>
      </c>
      <c r="J14" s="3">
        <f t="shared" si="3"/>
        <v>576.92738668090294</v>
      </c>
      <c r="K14" s="3">
        <f t="shared" si="4"/>
        <v>585.69745144533033</v>
      </c>
      <c r="L14" s="3">
        <v>0</v>
      </c>
      <c r="M14" s="3">
        <f t="shared" si="14"/>
        <v>-265.13483522767234</v>
      </c>
      <c r="N14" s="2">
        <f t="shared" si="5"/>
        <v>585.92215653148025</v>
      </c>
      <c r="O14" s="3">
        <v>0.91016310010480017</v>
      </c>
      <c r="P14" s="3">
        <f t="shared" si="6"/>
        <v>584.10183033127066</v>
      </c>
      <c r="Q14" s="3">
        <f t="shared" si="7"/>
        <v>587.74248273168985</v>
      </c>
      <c r="R14">
        <v>0</v>
      </c>
      <c r="S14" s="3">
        <f t="shared" si="15"/>
        <v>-643.75512088329515</v>
      </c>
      <c r="T14">
        <v>30</v>
      </c>
      <c r="U14" s="2">
        <f t="shared" si="8"/>
        <v>573.00273783369153</v>
      </c>
      <c r="V14" s="3">
        <v>1.7383721490300859</v>
      </c>
      <c r="W14" s="3">
        <f t="shared" si="9"/>
        <v>569.5259935356313</v>
      </c>
      <c r="X14" s="3">
        <f t="shared" si="10"/>
        <v>576.47948213175175</v>
      </c>
      <c r="Y14">
        <v>0</v>
      </c>
      <c r="Z14" s="3">
        <f t="shared" si="16"/>
        <v>-329.62029341841156</v>
      </c>
      <c r="AA14" s="2">
        <f t="shared" si="11"/>
        <v>583.19811383668116</v>
      </c>
      <c r="AB14" s="3">
        <v>3.8741841438703353</v>
      </c>
      <c r="AC14" s="3"/>
      <c r="AD14" s="3"/>
    </row>
    <row r="15" spans="1:32" x14ac:dyDescent="0.2">
      <c r="A15">
        <v>60</v>
      </c>
      <c r="B15" s="2">
        <f t="shared" si="12"/>
        <v>594.40271693478451</v>
      </c>
      <c r="C15" s="3">
        <v>4.5723721854146806</v>
      </c>
      <c r="D15" s="3">
        <f t="shared" si="0"/>
        <v>585.25797256395515</v>
      </c>
      <c r="E15" s="3">
        <f t="shared" si="1"/>
        <v>603.54746130561387</v>
      </c>
      <c r="F15" s="3">
        <v>586.0454035821449</v>
      </c>
      <c r="G15" s="3">
        <f t="shared" si="13"/>
        <v>-1.8277850126239583</v>
      </c>
      <c r="H15" s="2">
        <f t="shared" si="2"/>
        <v>589.58310716816618</v>
      </c>
      <c r="I15" s="3">
        <v>2.6599113429419745</v>
      </c>
      <c r="J15" s="3">
        <f t="shared" si="3"/>
        <v>584.26328448228219</v>
      </c>
      <c r="K15" s="3">
        <f t="shared" si="4"/>
        <v>594.90292985405017</v>
      </c>
      <c r="L15" s="3">
        <v>595.08330561519153</v>
      </c>
      <c r="M15" s="3">
        <f t="shared" si="14"/>
        <v>2.0678126966975907</v>
      </c>
      <c r="N15" s="2">
        <f t="shared" si="5"/>
        <v>593.56481260939029</v>
      </c>
      <c r="O15" s="3">
        <v>2.146855569067299</v>
      </c>
      <c r="P15" s="3">
        <f t="shared" si="6"/>
        <v>589.27110147125563</v>
      </c>
      <c r="Q15" s="3">
        <f t="shared" si="7"/>
        <v>597.85852374752494</v>
      </c>
      <c r="R15">
        <v>594.86423753489612</v>
      </c>
      <c r="S15" s="3">
        <f t="shared" si="15"/>
        <v>0.60526890780564568</v>
      </c>
      <c r="T15">
        <v>60</v>
      </c>
      <c r="U15" s="2">
        <f t="shared" si="8"/>
        <v>582.09987140140629</v>
      </c>
      <c r="V15" s="3">
        <v>2.6112992233070451</v>
      </c>
      <c r="W15" s="3">
        <f t="shared" si="9"/>
        <v>576.87727295479215</v>
      </c>
      <c r="X15" s="3">
        <f t="shared" si="10"/>
        <v>587.32246984802043</v>
      </c>
      <c r="Y15">
        <v>582.43243527165271</v>
      </c>
      <c r="Z15" s="3">
        <f t="shared" si="16"/>
        <v>0.12735571139382734</v>
      </c>
      <c r="AA15" s="2">
        <f t="shared" si="11"/>
        <v>597.45186980657104</v>
      </c>
      <c r="AB15" s="3">
        <v>2.3302588332043666</v>
      </c>
      <c r="AC15" s="3"/>
      <c r="AD15" s="3"/>
    </row>
    <row r="16" spans="1:32" x14ac:dyDescent="0.2">
      <c r="A16">
        <v>120</v>
      </c>
      <c r="B16" s="2">
        <f t="shared" si="12"/>
        <v>599.6171859901259</v>
      </c>
      <c r="C16" s="3">
        <v>4.1794274968030285</v>
      </c>
      <c r="D16" s="3">
        <f t="shared" si="0"/>
        <v>591.25833099651982</v>
      </c>
      <c r="E16" s="3">
        <f t="shared" si="1"/>
        <v>607.97604098373199</v>
      </c>
      <c r="F16" s="3">
        <v>597.33333333333326</v>
      </c>
      <c r="G16" s="3">
        <f t="shared" si="13"/>
        <v>-0.54645107698114992</v>
      </c>
      <c r="H16" s="2">
        <f t="shared" si="2"/>
        <v>593.87211159705885</v>
      </c>
      <c r="I16" s="3">
        <v>1.8901883467583622</v>
      </c>
      <c r="J16" s="3">
        <f t="shared" si="3"/>
        <v>590.09173490354215</v>
      </c>
      <c r="K16" s="3">
        <f t="shared" si="4"/>
        <v>597.65248829057555</v>
      </c>
      <c r="L16" s="3">
        <v>0</v>
      </c>
      <c r="M16" s="3">
        <f t="shared" si="14"/>
        <v>-314.1867383827323</v>
      </c>
      <c r="N16" s="2">
        <f t="shared" si="5"/>
        <v>597.52687091967061</v>
      </c>
      <c r="O16" s="3">
        <v>2.1527683791643684</v>
      </c>
      <c r="P16" s="3">
        <f t="shared" si="6"/>
        <v>593.22133416134193</v>
      </c>
      <c r="Q16" s="3">
        <f t="shared" si="7"/>
        <v>601.8324076779993</v>
      </c>
      <c r="R16">
        <v>0</v>
      </c>
      <c r="S16" s="3">
        <f t="shared" si="15"/>
        <v>-277.56208085498275</v>
      </c>
      <c r="T16">
        <v>120</v>
      </c>
      <c r="U16" s="2">
        <f t="shared" si="8"/>
        <v>586.80739151746241</v>
      </c>
      <c r="V16" s="3">
        <v>1.0979242335329031</v>
      </c>
      <c r="W16" s="3">
        <f t="shared" si="9"/>
        <v>584.61154305039656</v>
      </c>
      <c r="X16" s="3">
        <f t="shared" si="10"/>
        <v>589.00323998452825</v>
      </c>
      <c r="Y16">
        <v>0</v>
      </c>
      <c r="Z16" s="3">
        <f t="shared" si="16"/>
        <v>-534.46984190268961</v>
      </c>
      <c r="AA16" s="2">
        <f t="shared" si="11"/>
        <v>605.13860198933799</v>
      </c>
      <c r="AB16" s="3">
        <v>1.8544054749364274</v>
      </c>
      <c r="AC16" s="3"/>
      <c r="AD16" s="3"/>
    </row>
    <row r="17" spans="1:37" x14ac:dyDescent="0.2">
      <c r="A17" s="19"/>
      <c r="B17" s="2"/>
      <c r="AK17" s="2"/>
    </row>
    <row r="18" spans="1:37" x14ac:dyDescent="0.2">
      <c r="A18" s="19"/>
    </row>
    <row r="19" spans="1:37" x14ac:dyDescent="0.2">
      <c r="A19" s="19"/>
    </row>
    <row r="20" spans="1:37" x14ac:dyDescent="0.2">
      <c r="A20" s="19"/>
    </row>
    <row r="21" spans="1:37" x14ac:dyDescent="0.2">
      <c r="A21" s="19"/>
    </row>
    <row r="22" spans="1:37" x14ac:dyDescent="0.2">
      <c r="A22" t="s">
        <v>79</v>
      </c>
      <c r="B22" s="22">
        <v>131.76085525539301</v>
      </c>
      <c r="C22" s="22">
        <v>5.0586492980207796</v>
      </c>
      <c r="D22" s="22">
        <v>473.29531693377402</v>
      </c>
      <c r="E22" s="22" t="s">
        <v>90</v>
      </c>
      <c r="F22" s="22"/>
      <c r="G22" s="22"/>
      <c r="H22" s="22">
        <v>0.97994624588049795</v>
      </c>
    </row>
    <row r="23" spans="1:37" x14ac:dyDescent="0.2">
      <c r="A23" t="s">
        <v>80</v>
      </c>
      <c r="B23" s="22">
        <v>182.527130848756</v>
      </c>
      <c r="C23" s="22">
        <v>2.9246685666922998</v>
      </c>
      <c r="D23" s="22">
        <v>415.73980207351502</v>
      </c>
      <c r="E23" s="22" t="s">
        <v>91</v>
      </c>
      <c r="F23" s="22"/>
      <c r="G23" s="22"/>
      <c r="H23" s="22">
        <v>0.97056875087486805</v>
      </c>
    </row>
    <row r="24" spans="1:37" x14ac:dyDescent="0.2">
      <c r="A24" t="s">
        <v>81</v>
      </c>
      <c r="B24" s="22">
        <v>170.046741953359</v>
      </c>
      <c r="C24" s="22">
        <v>2.8990883987566498</v>
      </c>
      <c r="D24" s="22">
        <v>431.53907253721201</v>
      </c>
      <c r="E24" s="22" t="s">
        <v>92</v>
      </c>
      <c r="F24" s="22"/>
      <c r="G24" s="22"/>
      <c r="H24" s="22">
        <v>0.96385869822933401</v>
      </c>
    </row>
    <row r="25" spans="1:37" x14ac:dyDescent="0.2">
      <c r="A25" t="s">
        <v>84</v>
      </c>
      <c r="B25" s="22">
        <v>212.36066468593501</v>
      </c>
      <c r="C25" s="22">
        <v>2.7531889236096099</v>
      </c>
      <c r="D25" s="22">
        <v>379.26350124762001</v>
      </c>
      <c r="E25" s="22" t="s">
        <v>93</v>
      </c>
      <c r="F25" s="22"/>
      <c r="G25" s="22"/>
      <c r="H25" s="22">
        <v>0.95904127279256202</v>
      </c>
    </row>
    <row r="26" spans="1:37" x14ac:dyDescent="0.2">
      <c r="A26" t="s">
        <v>82</v>
      </c>
      <c r="B26" s="22">
        <v>163.78769725853499</v>
      </c>
      <c r="C26" s="22">
        <v>6.07542828054609</v>
      </c>
      <c r="D26" s="22">
        <v>449.43682506198797</v>
      </c>
      <c r="E26" s="22" t="s">
        <v>83</v>
      </c>
      <c r="F26" s="22"/>
      <c r="G26" s="22"/>
      <c r="H26" s="22">
        <v>0.99861504858678396</v>
      </c>
    </row>
    <row r="28" spans="1:37" x14ac:dyDescent="0.2">
      <c r="A28" s="21"/>
      <c r="B28" s="22"/>
      <c r="C28" s="22"/>
      <c r="D28" s="22"/>
      <c r="E28" s="22"/>
      <c r="F28" s="22"/>
      <c r="G28" s="22"/>
      <c r="H28" s="22"/>
    </row>
    <row r="29" spans="1:37" x14ac:dyDescent="0.2">
      <c r="A29" s="21"/>
      <c r="B29" s="22"/>
      <c r="C29" s="22"/>
      <c r="D29" s="22"/>
      <c r="E29" s="22"/>
      <c r="F29" s="22"/>
      <c r="G29" s="22"/>
      <c r="H29" s="22"/>
    </row>
    <row r="30" spans="1:37" x14ac:dyDescent="0.2">
      <c r="A30" s="21"/>
      <c r="B30" s="22"/>
      <c r="C30" s="22"/>
      <c r="D30" s="22"/>
      <c r="E30" s="22"/>
      <c r="F30" s="22"/>
      <c r="G30" s="22"/>
      <c r="H30" s="22"/>
    </row>
    <row r="31" spans="1:37" x14ac:dyDescent="0.2">
      <c r="A31" s="21"/>
      <c r="B31" s="22"/>
      <c r="C31" s="22"/>
      <c r="D31" s="22"/>
      <c r="E31" s="22"/>
      <c r="F31" s="22"/>
      <c r="G31" s="22"/>
      <c r="H31" s="22"/>
    </row>
    <row r="32" spans="1:37" x14ac:dyDescent="0.2">
      <c r="A32" s="21"/>
      <c r="B32" s="22"/>
      <c r="C32" s="22"/>
      <c r="D32" s="22"/>
      <c r="E32" s="22"/>
      <c r="F32" s="22"/>
      <c r="G32" s="22"/>
      <c r="H32" s="22"/>
    </row>
  </sheetData>
  <mergeCells count="5">
    <mergeCell ref="B1:G1"/>
    <mergeCell ref="H1:M1"/>
    <mergeCell ref="N1:S1"/>
    <mergeCell ref="U1:Z1"/>
    <mergeCell ref="AA1:A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1d98a3-0498-4809-b7e1-4872d21c9bc4" xsi:nil="true"/>
    <lcf76f155ced4ddcb4097134ff3c332f xmlns="dda9d3fb-4095-46d5-aa6a-7b08e28009f0">
      <Terms xmlns="http://schemas.microsoft.com/office/infopath/2007/PartnerControls"/>
    </lcf76f155ced4ddcb4097134ff3c332f>
    <Teams_Channel_Section_Location xmlns="dda9d3fb-4095-46d5-aa6a-7b08e28009f0" xsi:nil="true"/>
    <Self_Registration_Enabled xmlns="dda9d3fb-4095-46d5-aa6a-7b08e28009f0" xsi:nil="true"/>
    <TeamsChannelId xmlns="dda9d3fb-4095-46d5-aa6a-7b08e28009f0" xsi:nil="true"/>
    <IsNotebookLocked xmlns="dda9d3fb-4095-46d5-aa6a-7b08e28009f0" xsi:nil="true"/>
    <FolderType xmlns="dda9d3fb-4095-46d5-aa6a-7b08e28009f0" xsi:nil="true"/>
    <Distribution_Groups xmlns="dda9d3fb-4095-46d5-aa6a-7b08e28009f0" xsi:nil="true"/>
    <NotebookType xmlns="dda9d3fb-4095-46d5-aa6a-7b08e28009f0" xsi:nil="true"/>
    <Students xmlns="dda9d3fb-4095-46d5-aa6a-7b08e28009f0">
      <UserInfo>
        <DisplayName/>
        <AccountId xsi:nil="true"/>
        <AccountType/>
      </UserInfo>
    </Students>
    <Student_Groups xmlns="dda9d3fb-4095-46d5-aa6a-7b08e28009f0">
      <UserInfo>
        <DisplayName/>
        <AccountId xsi:nil="true"/>
        <AccountType/>
      </UserInfo>
    </Student_Groups>
    <LMS_Mappings xmlns="dda9d3fb-4095-46d5-aa6a-7b08e28009f0" xsi:nil="true"/>
    <Invited_Teachers xmlns="dda9d3fb-4095-46d5-aa6a-7b08e28009f0" xsi:nil="true"/>
    <Invited_Students xmlns="dda9d3fb-4095-46d5-aa6a-7b08e28009f0" xsi:nil="true"/>
    <Has_Teacher_Only_SectionGroup xmlns="dda9d3fb-4095-46d5-aa6a-7b08e28009f0" xsi:nil="true"/>
    <CultureName xmlns="dda9d3fb-4095-46d5-aa6a-7b08e28009f0" xsi:nil="true"/>
    <Owner xmlns="dda9d3fb-4095-46d5-aa6a-7b08e28009f0">
      <UserInfo>
        <DisplayName/>
        <AccountId xsi:nil="true"/>
        <AccountType/>
      </UserInfo>
    </Owner>
    <AppVersion xmlns="dda9d3fb-4095-46d5-aa6a-7b08e28009f0" xsi:nil="true"/>
    <DefaultSectionNames xmlns="dda9d3fb-4095-46d5-aa6a-7b08e28009f0" xsi:nil="true"/>
    <Is_Collaboration_Space_Locked xmlns="dda9d3fb-4095-46d5-aa6a-7b08e28009f0" xsi:nil="true"/>
    <Math_Settings xmlns="dda9d3fb-4095-46d5-aa6a-7b08e28009f0" xsi:nil="true"/>
    <Templates xmlns="dda9d3fb-4095-46d5-aa6a-7b08e28009f0" xsi:nil="true"/>
    <Teachers xmlns="dda9d3fb-4095-46d5-aa6a-7b08e28009f0">
      <UserInfo>
        <DisplayName/>
        <AccountId xsi:nil="true"/>
        <AccountType/>
      </UserInfo>
    </Teach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9F280FDB2FCF41BDA09C9D548978D7" ma:contentTypeVersion="37" ma:contentTypeDescription="Create a new document." ma:contentTypeScope="" ma:versionID="2102aa62ddc0b0bfed57080270592e8e">
  <xsd:schema xmlns:xsd="http://www.w3.org/2001/XMLSchema" xmlns:xs="http://www.w3.org/2001/XMLSchema" xmlns:p="http://schemas.microsoft.com/office/2006/metadata/properties" xmlns:ns2="dda9d3fb-4095-46d5-aa6a-7b08e28009f0" xmlns:ns3="fa1d98a3-0498-4809-b7e1-4872d21c9bc4" targetNamespace="http://schemas.microsoft.com/office/2006/metadata/properties" ma:root="true" ma:fieldsID="4be79a5b5e72d1f5b494b3a706f308d6" ns2:_="" ns3:_="">
    <xsd:import namespace="dda9d3fb-4095-46d5-aa6a-7b08e28009f0"/>
    <xsd:import namespace="fa1d98a3-0498-4809-b7e1-4872d21c9b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Teachers" minOccurs="0"/>
                <xsd:element ref="ns2:Students" minOccurs="0"/>
                <xsd:element ref="ns2:Student_Groups" minOccurs="0"/>
                <xsd:element ref="ns2:Distribution_Groups" minOccurs="0"/>
                <xsd:element ref="ns2:LMS_Mappings" minOccurs="0"/>
                <xsd:element ref="ns2:Invited_Teachers" minOccurs="0"/>
                <xsd:element ref="ns2:Invited_Students" minOccurs="0"/>
                <xsd:element ref="ns2:Self_Registration_Enabled" minOccurs="0"/>
                <xsd:element ref="ns2:Has_Teacher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d3fb-4095-46d5-aa6a-7b08e28009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bd5989-7fff-46ea-aeef-f8575643eb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bookType" ma:index="24" nillable="true" ma:displayName="Notebook Type" ma:internalName="NotebookType">
      <xsd:simpleType>
        <xsd:restriction base="dms:Text"/>
      </xsd:simpleType>
    </xsd:element>
    <xsd:element name="FolderType" ma:index="25" nillable="true" ma:displayName="Folder Type" ma:internalName="FolderType">
      <xsd:simpleType>
        <xsd:restriction base="dms:Text"/>
      </xsd:simpleType>
    </xsd:element>
    <xsd:element name="CultureName" ma:index="26" nillable="true" ma:displayName="Culture Name" ma:internalName="CultureName">
      <xsd:simpleType>
        <xsd:restriction base="dms:Text"/>
      </xsd:simpleType>
    </xsd:element>
    <xsd:element name="AppVersion" ma:index="27" nillable="true" ma:displayName="App Version" ma:internalName="AppVersion">
      <xsd:simpleType>
        <xsd:restriction base="dms:Text"/>
      </xsd:simpleType>
    </xsd:element>
    <xsd:element name="TeamsChannelId" ma:index="28" nillable="true" ma:displayName="Teams Channel Id" ma:internalName="TeamsChannelId">
      <xsd:simpleType>
        <xsd:restriction base="dms:Text"/>
      </xsd:simpleType>
    </xsd:element>
    <xsd:element name="Owner" ma:index="29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30" nillable="true" ma:displayName="Math Settings" ma:internalName="Math_Settings">
      <xsd:simpleType>
        <xsd:restriction base="dms:Text"/>
      </xsd:simpleType>
    </xsd:element>
    <xsd:element name="DefaultSectionNames" ma:index="3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2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6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7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8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9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40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41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42" nillable="true" ma:displayName="Is Collaboration Space Locked" ma:internalName="Is_Collaboration_Space_Locked">
      <xsd:simpleType>
        <xsd:restriction base="dms:Boolean"/>
      </xsd:simpleType>
    </xsd:element>
    <xsd:element name="IsNotebookLocked" ma:index="43" nillable="true" ma:displayName="Is Notebook Locked" ma:internalName="IsNotebookLocked">
      <xsd:simpleType>
        <xsd:restriction base="dms:Boolean"/>
      </xsd:simpleType>
    </xsd:element>
    <xsd:element name="Teams_Channel_Section_Location" ma:index="44" nillable="true" ma:displayName="Teams Channel Section Location" ma:internalName="Teams_Channel_Section_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d98a3-0498-4809-b7e1-4872d21c9bc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a58672b-0c8d-48d9-8f2e-3f8d13b5fbca}" ma:internalName="TaxCatchAll" ma:showField="CatchAllData" ma:web="fa1d98a3-0498-4809-b7e1-4872d21c9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40FD7-FAEB-4B3D-BF06-6126FE30CB45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a1d98a3-0498-4809-b7e1-4872d21c9bc4"/>
    <ds:schemaRef ds:uri="dda9d3fb-4095-46d5-aa6a-7b08e28009f0"/>
  </ds:schemaRefs>
</ds:datastoreItem>
</file>

<file path=customXml/itemProps2.xml><?xml version="1.0" encoding="utf-8"?>
<ds:datastoreItem xmlns:ds="http://schemas.openxmlformats.org/officeDocument/2006/customXml" ds:itemID="{2ABDE911-D460-43C7-970B-7651C13BF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6FF08-DBBD-4982-A1AD-D23C2822D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a9d3fb-4095-46d5-aa6a-7b08e28009f0"/>
    <ds:schemaRef ds:uri="fa1d98a3-0498-4809-b7e1-4872d21c9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Peak positions</vt:lpstr>
      <vt:lpstr>Analysis</vt:lpstr>
      <vt:lpstr>Summary</vt:lpstr>
      <vt:lpstr>fwhm</vt:lpstr>
      <vt:lpstr>Testing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Matthews</dc:creator>
  <cp:keywords/>
  <dc:description/>
  <cp:lastModifiedBy>Peter Matthews</cp:lastModifiedBy>
  <cp:revision/>
  <dcterms:created xsi:type="dcterms:W3CDTF">2023-06-21T08:38:11Z</dcterms:created>
  <dcterms:modified xsi:type="dcterms:W3CDTF">2025-09-05T14:08:54Z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0x010100A09F280FDB2FCF41BDA09C9D548978D7</vt:lpwstr>
  </property>
  <property fmtid="{D5CDD505-2E9C-101B-9397-08002B2CF9AE}" pid="3" name="MediaServiceImageTags">
    <vt:lpwstr/>
  </property>
</Properties>
</file>