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y Documents\My Data\publications\Sci Reports\supplementary files\"/>
    </mc:Choice>
  </mc:AlternateContent>
  <bookViews>
    <workbookView xWindow="0" yWindow="0" windowWidth="14040" windowHeight="112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M41" i="1"/>
  <c r="M40" i="1"/>
  <c r="F47" i="1" s="1"/>
  <c r="M39" i="1"/>
  <c r="M38" i="1"/>
  <c r="M37" i="1"/>
  <c r="M36" i="1"/>
  <c r="M43" i="1" s="1"/>
  <c r="F67" i="1"/>
  <c r="F66" i="1"/>
  <c r="F65" i="1"/>
  <c r="B65" i="1"/>
  <c r="F64" i="1"/>
  <c r="B64" i="1"/>
  <c r="F63" i="1"/>
  <c r="F62" i="1"/>
  <c r="F61" i="1"/>
  <c r="F60" i="1"/>
  <c r="B60" i="1"/>
  <c r="F59" i="1"/>
  <c r="B58" i="1"/>
  <c r="F57" i="1"/>
  <c r="F56" i="1"/>
  <c r="B56" i="1"/>
  <c r="F55" i="1"/>
  <c r="B55" i="1"/>
  <c r="F54" i="1"/>
  <c r="F53" i="1"/>
  <c r="F52" i="1"/>
  <c r="F51" i="1"/>
  <c r="F48" i="1"/>
  <c r="B47" i="1"/>
  <c r="F45" i="1"/>
  <c r="F44" i="1"/>
  <c r="F43" i="1"/>
  <c r="F41" i="1"/>
  <c r="F40" i="1"/>
  <c r="F39" i="1"/>
  <c r="B39" i="1"/>
  <c r="B40" i="1" s="1"/>
  <c r="F38" i="1"/>
  <c r="F37" i="1"/>
  <c r="F36" i="1"/>
  <c r="B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6" i="1" l="1"/>
  <c r="F49" i="1"/>
</calcChain>
</file>

<file path=xl/sharedStrings.xml><?xml version="1.0" encoding="utf-8"?>
<sst xmlns="http://schemas.openxmlformats.org/spreadsheetml/2006/main" count="27" uniqueCount="16">
  <si>
    <t>Date</t>
  </si>
  <si>
    <t>Post-burial days / interval (PBI)</t>
  </si>
  <si>
    <t>Accum-ulated Degree Days (ADD) 0.3m</t>
  </si>
  <si>
    <t>Field-measured ‘grave’ conductivity (mS/cm)</t>
  </si>
  <si>
    <t>Rainfall england-corrected grave conductivity</t>
  </si>
  <si>
    <t>Field-measured ‘grave’ soilwater temp. (°C)</t>
  </si>
  <si>
    <t>Field-measured ‘control’ conductivity (mS/cm)</t>
  </si>
  <si>
    <t>Field-measured ‘control’ soilwater temp. (°C)</t>
  </si>
  <si>
    <t>no sample</t>
  </si>
  <si>
    <t>yearly monthly rainfall averages</t>
  </si>
  <si>
    <t>Year</t>
  </si>
  <si>
    <t>England</t>
  </si>
  <si>
    <t>Keele</t>
  </si>
  <si>
    <t>average</t>
  </si>
  <si>
    <t>Accum-ulated Degree Days (ADD) Air (bulb)</t>
  </si>
  <si>
    <r>
      <t>Table S4.</t>
    </r>
    <r>
      <rPr>
        <sz val="11"/>
        <color rgb="FF000000"/>
        <rFont val="Calibri"/>
        <family val="2"/>
        <scheme val="minor"/>
      </rPr>
      <t xml:space="preserve"> List of groundwater and soil data measurements derived during this study at the primary Keele test site. Note Accumulated Degree Days (ADD) used the 0.3 m bgl soil probe data in Table S1.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</si>
</sst>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1" fontId="0" fillId="0" borderId="0" xfId="0" applyNumberFormat="1"/>
    <xf numFmtId="14" fontId="2" fillId="0" borderId="11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4" fontId="0" fillId="0" borderId="11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1" fontId="2" fillId="0" borderId="0" xfId="1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0" fillId="0" borderId="6" xfId="0" applyNumberFormat="1" applyBorder="1"/>
    <xf numFmtId="1" fontId="0" fillId="0" borderId="7" xfId="0" applyNumberFormat="1" applyBorder="1" applyAlignment="1">
      <alignment horizontal="center"/>
    </xf>
    <xf numFmtId="1" fontId="2" fillId="0" borderId="7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2" xfId="0" applyNumberFormat="1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2">
    <cellStyle name="Normal" xfId="0" builtinId="0"/>
    <cellStyle name="Normal_BLAN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topLeftCell="A43" workbookViewId="0">
      <selection activeCell="A70" sqref="A70"/>
    </sheetView>
  </sheetViews>
  <sheetFormatPr defaultRowHeight="15" x14ac:dyDescent="0.25"/>
  <cols>
    <col min="1" max="1" width="11.42578125" customWidth="1"/>
    <col min="2" max="2" width="11.28515625" customWidth="1"/>
    <col min="3" max="3" width="11.140625" customWidth="1"/>
    <col min="4" max="4" width="10.85546875" customWidth="1"/>
    <col min="5" max="5" width="13.140625" customWidth="1"/>
    <col min="6" max="6" width="12.85546875" customWidth="1"/>
    <col min="7" max="7" width="11.5703125" customWidth="1"/>
    <col min="8" max="8" width="12.5703125" customWidth="1"/>
    <col min="9" max="9" width="12.42578125" customWidth="1"/>
  </cols>
  <sheetData>
    <row r="1" spans="1:9" ht="15.75" thickBot="1" x14ac:dyDescent="0.3">
      <c r="B1" s="1"/>
      <c r="C1" s="42"/>
      <c r="D1" s="42"/>
      <c r="E1" s="43"/>
      <c r="F1" s="43"/>
      <c r="G1" s="43"/>
      <c r="H1" s="43"/>
      <c r="I1" s="43"/>
    </row>
    <row r="2" spans="1:9" x14ac:dyDescent="0.25">
      <c r="A2" s="44" t="s">
        <v>0</v>
      </c>
      <c r="B2" s="46" t="s">
        <v>1</v>
      </c>
      <c r="C2" s="48" t="s">
        <v>2</v>
      </c>
      <c r="D2" s="48" t="s">
        <v>14</v>
      </c>
      <c r="E2" s="50" t="s">
        <v>3</v>
      </c>
      <c r="F2" s="46" t="s">
        <v>4</v>
      </c>
      <c r="G2" s="52" t="s">
        <v>5</v>
      </c>
      <c r="H2" s="48" t="s">
        <v>6</v>
      </c>
      <c r="I2" s="54" t="s">
        <v>7</v>
      </c>
    </row>
    <row r="3" spans="1:9" ht="60" customHeight="1" thickBot="1" x14ac:dyDescent="0.3">
      <c r="A3" s="45"/>
      <c r="B3" s="47"/>
      <c r="C3" s="49"/>
      <c r="D3" s="49"/>
      <c r="E3" s="51"/>
      <c r="F3" s="47"/>
      <c r="G3" s="53"/>
      <c r="H3" s="49"/>
      <c r="I3" s="55"/>
    </row>
    <row r="4" spans="1:9" x14ac:dyDescent="0.25">
      <c r="A4" s="2">
        <v>39424</v>
      </c>
      <c r="B4" s="3">
        <v>0</v>
      </c>
      <c r="C4" s="4">
        <v>0</v>
      </c>
      <c r="D4" s="4">
        <v>0</v>
      </c>
      <c r="E4" s="5"/>
      <c r="F4" s="6"/>
      <c r="G4" s="7"/>
      <c r="H4" s="6"/>
      <c r="I4" s="8"/>
    </row>
    <row r="5" spans="1:9" x14ac:dyDescent="0.25">
      <c r="A5" s="9">
        <v>39435</v>
      </c>
      <c r="B5" s="10">
        <v>12</v>
      </c>
      <c r="C5" s="11">
        <v>65</v>
      </c>
      <c r="D5" s="11">
        <v>27</v>
      </c>
      <c r="E5" s="12">
        <v>729</v>
      </c>
      <c r="F5" s="10">
        <f>E5/($M$36/$N$36)</f>
        <v>743.27576243980741</v>
      </c>
      <c r="G5" s="13">
        <v>4.5</v>
      </c>
      <c r="H5" s="14">
        <v>463</v>
      </c>
      <c r="I5" s="15">
        <v>5.7</v>
      </c>
    </row>
    <row r="6" spans="1:9" x14ac:dyDescent="0.25">
      <c r="A6" s="9">
        <v>39457</v>
      </c>
      <c r="B6" s="10">
        <v>34</v>
      </c>
      <c r="C6" s="16">
        <v>160</v>
      </c>
      <c r="D6" s="16">
        <v>114</v>
      </c>
      <c r="E6" s="12">
        <v>1597</v>
      </c>
      <c r="F6" s="10">
        <f>E6/($M$37/$N$37)</f>
        <v>1463.4965889420628</v>
      </c>
      <c r="G6" s="13">
        <v>10.5</v>
      </c>
      <c r="H6" s="14">
        <v>422</v>
      </c>
      <c r="I6" s="15">
        <v>8.8000000000000007</v>
      </c>
    </row>
    <row r="7" spans="1:9" x14ac:dyDescent="0.25">
      <c r="A7" s="9">
        <v>39464</v>
      </c>
      <c r="B7" s="10">
        <v>41</v>
      </c>
      <c r="C7" s="16">
        <v>194</v>
      </c>
      <c r="D7" s="16">
        <v>149</v>
      </c>
      <c r="E7" s="12">
        <v>1780</v>
      </c>
      <c r="F7" s="10">
        <f t="shared" ref="F7:F24" si="0">E7/($M$37/$N$37)</f>
        <v>1631.1984522961</v>
      </c>
      <c r="G7" s="13">
        <v>10.4</v>
      </c>
      <c r="H7" s="14">
        <v>414</v>
      </c>
      <c r="I7" s="15">
        <v>10</v>
      </c>
    </row>
    <row r="8" spans="1:9" x14ac:dyDescent="0.25">
      <c r="A8" s="9">
        <v>39478</v>
      </c>
      <c r="B8" s="10">
        <v>55</v>
      </c>
      <c r="C8" s="16">
        <v>282</v>
      </c>
      <c r="D8" s="16">
        <v>244</v>
      </c>
      <c r="E8" s="12">
        <v>2060</v>
      </c>
      <c r="F8" s="10">
        <f t="shared" si="0"/>
        <v>1887.7914672640259</v>
      </c>
      <c r="G8" s="13">
        <v>6.8</v>
      </c>
      <c r="H8" s="14">
        <v>517</v>
      </c>
      <c r="I8" s="15">
        <v>7</v>
      </c>
    </row>
    <row r="9" spans="1:9" x14ac:dyDescent="0.25">
      <c r="A9" s="9">
        <v>39492</v>
      </c>
      <c r="B9" s="10">
        <v>69</v>
      </c>
      <c r="C9" s="16">
        <v>352</v>
      </c>
      <c r="D9" s="16">
        <v>308</v>
      </c>
      <c r="E9" s="12">
        <v>2680</v>
      </c>
      <c r="F9" s="10">
        <f t="shared" si="0"/>
        <v>2455.9617146930045</v>
      </c>
      <c r="G9" s="13">
        <v>5.5</v>
      </c>
      <c r="H9" s="14">
        <v>527</v>
      </c>
      <c r="I9" s="15">
        <v>5.4</v>
      </c>
    </row>
    <row r="10" spans="1:9" ht="26.25" x14ac:dyDescent="0.25">
      <c r="A10" s="9">
        <v>39506</v>
      </c>
      <c r="B10" s="10">
        <v>84</v>
      </c>
      <c r="C10" s="16">
        <v>416</v>
      </c>
      <c r="D10" s="16">
        <v>364</v>
      </c>
      <c r="E10" s="12">
        <v>2740</v>
      </c>
      <c r="F10" s="10">
        <f t="shared" si="0"/>
        <v>2510.9459321861314</v>
      </c>
      <c r="G10" s="13">
        <v>6.9</v>
      </c>
      <c r="H10" s="14"/>
      <c r="I10" s="15" t="s">
        <v>8</v>
      </c>
    </row>
    <row r="11" spans="1:9" x14ac:dyDescent="0.25">
      <c r="A11" s="9">
        <v>39520</v>
      </c>
      <c r="B11" s="10">
        <v>97</v>
      </c>
      <c r="C11" s="16">
        <v>490</v>
      </c>
      <c r="D11" s="16">
        <v>436</v>
      </c>
      <c r="E11" s="12">
        <v>3520</v>
      </c>
      <c r="F11" s="10">
        <f t="shared" si="0"/>
        <v>3225.740759596782</v>
      </c>
      <c r="G11" s="13">
        <v>7.6</v>
      </c>
      <c r="H11" s="14">
        <v>560</v>
      </c>
      <c r="I11" s="15">
        <v>7.4</v>
      </c>
    </row>
    <row r="12" spans="1:9" x14ac:dyDescent="0.25">
      <c r="A12" s="9">
        <v>39534</v>
      </c>
      <c r="B12" s="10">
        <v>111</v>
      </c>
      <c r="C12" s="16">
        <v>572</v>
      </c>
      <c r="D12" s="16">
        <v>498</v>
      </c>
      <c r="E12" s="12">
        <v>4390</v>
      </c>
      <c r="F12" s="10">
        <f t="shared" si="0"/>
        <v>4023.0119132471232</v>
      </c>
      <c r="G12" s="13">
        <v>7.6</v>
      </c>
      <c r="H12" s="14">
        <v>587</v>
      </c>
      <c r="I12" s="15">
        <v>8.6999999999999993</v>
      </c>
    </row>
    <row r="13" spans="1:9" x14ac:dyDescent="0.25">
      <c r="A13" s="9">
        <v>39548</v>
      </c>
      <c r="B13" s="10">
        <v>125</v>
      </c>
      <c r="C13" s="16">
        <v>671</v>
      </c>
      <c r="D13" s="16">
        <v>588</v>
      </c>
      <c r="E13" s="12">
        <v>5400</v>
      </c>
      <c r="F13" s="10">
        <f t="shared" si="0"/>
        <v>4948.5795743814269</v>
      </c>
      <c r="G13" s="13">
        <v>7.2</v>
      </c>
      <c r="H13" s="14">
        <v>626</v>
      </c>
      <c r="I13" s="15">
        <v>9.1999999999999993</v>
      </c>
    </row>
    <row r="14" spans="1:9" x14ac:dyDescent="0.25">
      <c r="A14" s="9">
        <v>39562</v>
      </c>
      <c r="B14" s="10">
        <v>139</v>
      </c>
      <c r="C14" s="16">
        <v>775</v>
      </c>
      <c r="D14" s="16">
        <v>683</v>
      </c>
      <c r="E14" s="12">
        <v>5860</v>
      </c>
      <c r="F14" s="10">
        <f t="shared" si="0"/>
        <v>5370.125241828734</v>
      </c>
      <c r="G14" s="13">
        <v>11.2</v>
      </c>
      <c r="H14" s="14">
        <v>625</v>
      </c>
      <c r="I14" s="15">
        <v>13.2</v>
      </c>
    </row>
    <row r="15" spans="1:9" x14ac:dyDescent="0.25">
      <c r="A15" s="9">
        <v>39576</v>
      </c>
      <c r="B15" s="10">
        <v>153</v>
      </c>
      <c r="C15" s="16">
        <v>927</v>
      </c>
      <c r="D15" s="16">
        <v>850</v>
      </c>
      <c r="E15" s="12">
        <v>6610</v>
      </c>
      <c r="F15" s="10">
        <f t="shared" si="0"/>
        <v>6057.4279604928206</v>
      </c>
      <c r="G15" s="13">
        <v>14.1</v>
      </c>
      <c r="H15" s="14">
        <v>617</v>
      </c>
      <c r="I15" s="15">
        <v>16.3</v>
      </c>
    </row>
    <row r="16" spans="1:9" x14ac:dyDescent="0.25">
      <c r="A16" s="9">
        <v>39590</v>
      </c>
      <c r="B16" s="10">
        <v>167</v>
      </c>
      <c r="C16" s="16">
        <v>1122</v>
      </c>
      <c r="D16" s="16">
        <v>1035</v>
      </c>
      <c r="E16" s="12">
        <v>9130</v>
      </c>
      <c r="F16" s="10">
        <f t="shared" si="0"/>
        <v>8366.7650952041531</v>
      </c>
      <c r="G16" s="13">
        <v>11.5</v>
      </c>
      <c r="H16" s="14">
        <v>442</v>
      </c>
      <c r="I16" s="15">
        <v>13.7</v>
      </c>
    </row>
    <row r="17" spans="1:9" x14ac:dyDescent="0.25">
      <c r="A17" s="9">
        <v>39604</v>
      </c>
      <c r="B17" s="10">
        <v>181</v>
      </c>
      <c r="C17" s="16">
        <v>1314</v>
      </c>
      <c r="D17" s="16">
        <v>1225</v>
      </c>
      <c r="E17" s="12">
        <v>11610</v>
      </c>
      <c r="F17" s="10">
        <f t="shared" si="0"/>
        <v>10639.446084920068</v>
      </c>
      <c r="G17" s="13">
        <v>14.1</v>
      </c>
      <c r="H17" s="14">
        <v>423</v>
      </c>
      <c r="I17" s="15">
        <v>16.100000000000001</v>
      </c>
    </row>
    <row r="18" spans="1:9" x14ac:dyDescent="0.25">
      <c r="A18" s="9">
        <v>39618</v>
      </c>
      <c r="B18" s="10">
        <v>195</v>
      </c>
      <c r="C18" s="16">
        <v>1525</v>
      </c>
      <c r="D18" s="16">
        <v>1416</v>
      </c>
      <c r="E18" s="12">
        <v>13810</v>
      </c>
      <c r="F18" s="10">
        <f t="shared" si="0"/>
        <v>12655.534059668058</v>
      </c>
      <c r="G18" s="13">
        <v>17.3</v>
      </c>
      <c r="H18" s="14">
        <v>350</v>
      </c>
      <c r="I18" s="15">
        <v>20.8</v>
      </c>
    </row>
    <row r="19" spans="1:9" x14ac:dyDescent="0.25">
      <c r="A19" s="9">
        <v>39646</v>
      </c>
      <c r="B19" s="10">
        <v>223</v>
      </c>
      <c r="C19" s="16">
        <v>1950</v>
      </c>
      <c r="D19" s="16">
        <v>1815</v>
      </c>
      <c r="E19" s="12">
        <v>18640</v>
      </c>
      <c r="F19" s="10">
        <f t="shared" si="0"/>
        <v>17081.763567864778</v>
      </c>
      <c r="G19" s="13">
        <v>13.5</v>
      </c>
      <c r="H19" s="14">
        <v>415</v>
      </c>
      <c r="I19" s="15">
        <v>14.9</v>
      </c>
    </row>
    <row r="20" spans="1:9" x14ac:dyDescent="0.25">
      <c r="A20" s="9">
        <v>39674</v>
      </c>
      <c r="B20" s="10">
        <v>251</v>
      </c>
      <c r="C20" s="16">
        <v>2430</v>
      </c>
      <c r="D20" s="16">
        <v>2266</v>
      </c>
      <c r="E20" s="12">
        <v>22100</v>
      </c>
      <c r="F20" s="10">
        <f t="shared" si="0"/>
        <v>20252.520109968435</v>
      </c>
      <c r="G20" s="13">
        <v>19</v>
      </c>
      <c r="H20" s="14">
        <v>430</v>
      </c>
      <c r="I20" s="15">
        <v>17.3</v>
      </c>
    </row>
    <row r="21" spans="1:9" ht="26.25" x14ac:dyDescent="0.25">
      <c r="A21" s="9">
        <v>39702</v>
      </c>
      <c r="B21" s="10">
        <v>279</v>
      </c>
      <c r="C21" s="14">
        <v>2877</v>
      </c>
      <c r="D21" s="14">
        <v>2673</v>
      </c>
      <c r="E21" s="12"/>
      <c r="F21" s="10"/>
      <c r="G21" s="13" t="s">
        <v>8</v>
      </c>
      <c r="H21" s="14">
        <v>439</v>
      </c>
      <c r="I21" s="15">
        <v>15.7</v>
      </c>
    </row>
    <row r="22" spans="1:9" x14ac:dyDescent="0.25">
      <c r="A22" s="9">
        <v>39730</v>
      </c>
      <c r="B22" s="10">
        <v>307</v>
      </c>
      <c r="C22" s="16">
        <v>3257</v>
      </c>
      <c r="D22" s="16">
        <v>2992</v>
      </c>
      <c r="E22" s="12">
        <v>28800</v>
      </c>
      <c r="F22" s="10">
        <f t="shared" si="0"/>
        <v>26392.424396700946</v>
      </c>
      <c r="G22" s="13">
        <v>17.899999999999999</v>
      </c>
      <c r="H22" s="14">
        <v>419</v>
      </c>
      <c r="I22" s="15">
        <v>15.6</v>
      </c>
    </row>
    <row r="23" spans="1:9" x14ac:dyDescent="0.25">
      <c r="A23" s="9">
        <v>39758</v>
      </c>
      <c r="B23" s="10">
        <v>335</v>
      </c>
      <c r="C23" s="16">
        <v>3539</v>
      </c>
      <c r="D23" s="16">
        <v>3225</v>
      </c>
      <c r="E23" s="12">
        <v>30000</v>
      </c>
      <c r="F23" s="10">
        <f t="shared" si="0"/>
        <v>27492.108746563485</v>
      </c>
      <c r="G23" s="13">
        <v>12.3</v>
      </c>
      <c r="H23" s="14">
        <v>401</v>
      </c>
      <c r="I23" s="15">
        <v>11.9</v>
      </c>
    </row>
    <row r="24" spans="1:9" ht="26.25" x14ac:dyDescent="0.25">
      <c r="A24" s="9">
        <v>39786</v>
      </c>
      <c r="B24" s="10">
        <v>363</v>
      </c>
      <c r="C24" s="16">
        <v>3732</v>
      </c>
      <c r="D24" s="16">
        <v>3368</v>
      </c>
      <c r="E24" s="12">
        <v>29600</v>
      </c>
      <c r="F24" s="10">
        <f t="shared" si="0"/>
        <v>27125.547296609304</v>
      </c>
      <c r="G24" s="13">
        <v>6.3</v>
      </c>
      <c r="H24" s="14"/>
      <c r="I24" s="15" t="s">
        <v>8</v>
      </c>
    </row>
    <row r="25" spans="1:9" ht="26.25" x14ac:dyDescent="0.25">
      <c r="A25" s="9">
        <v>39842</v>
      </c>
      <c r="B25" s="10">
        <v>419</v>
      </c>
      <c r="C25" s="16">
        <v>3932</v>
      </c>
      <c r="D25" s="16">
        <v>3497</v>
      </c>
      <c r="E25" s="12">
        <v>30800</v>
      </c>
      <c r="F25" s="10">
        <f>E25/($M$38/$N$38)</f>
        <v>27456</v>
      </c>
      <c r="G25" s="13">
        <v>9.6</v>
      </c>
      <c r="H25" s="14"/>
      <c r="I25" s="15" t="s">
        <v>8</v>
      </c>
    </row>
    <row r="26" spans="1:9" x14ac:dyDescent="0.25">
      <c r="A26" s="9">
        <v>39870</v>
      </c>
      <c r="B26" s="10">
        <v>447</v>
      </c>
      <c r="C26" s="16">
        <v>4035</v>
      </c>
      <c r="D26" s="16">
        <v>3566</v>
      </c>
      <c r="E26" s="12">
        <v>29800</v>
      </c>
      <c r="F26" s="10">
        <f t="shared" ref="F26:F34" si="1">E26/($M$38/$N$38)</f>
        <v>26564.571428571428</v>
      </c>
      <c r="G26" s="13">
        <v>8.6</v>
      </c>
      <c r="H26" s="14">
        <v>428</v>
      </c>
      <c r="I26" s="15">
        <v>7.7</v>
      </c>
    </row>
    <row r="27" spans="1:9" x14ac:dyDescent="0.25">
      <c r="A27" s="9">
        <v>39898</v>
      </c>
      <c r="B27" s="10">
        <v>475</v>
      </c>
      <c r="C27" s="16">
        <v>4211</v>
      </c>
      <c r="D27" s="16">
        <v>3740</v>
      </c>
      <c r="E27" s="12">
        <v>29700</v>
      </c>
      <c r="F27" s="10">
        <f t="shared" si="1"/>
        <v>26475.428571428572</v>
      </c>
      <c r="G27" s="13">
        <v>13.3</v>
      </c>
      <c r="H27" s="14">
        <v>452</v>
      </c>
      <c r="I27" s="15">
        <v>9.4</v>
      </c>
    </row>
    <row r="28" spans="1:9" x14ac:dyDescent="0.25">
      <c r="A28" s="9">
        <v>39926</v>
      </c>
      <c r="B28" s="10">
        <v>503</v>
      </c>
      <c r="C28" s="16">
        <v>4463</v>
      </c>
      <c r="D28" s="16">
        <v>3987</v>
      </c>
      <c r="E28" s="12">
        <v>30200</v>
      </c>
      <c r="F28" s="10">
        <f t="shared" si="1"/>
        <v>26921.142857142855</v>
      </c>
      <c r="G28" s="13">
        <v>13.5</v>
      </c>
      <c r="H28" s="14">
        <v>479</v>
      </c>
      <c r="I28" s="15">
        <v>13.6</v>
      </c>
    </row>
    <row r="29" spans="1:9" x14ac:dyDescent="0.25">
      <c r="A29" s="9">
        <v>39954</v>
      </c>
      <c r="B29" s="10">
        <v>531</v>
      </c>
      <c r="C29" s="16">
        <v>4777</v>
      </c>
      <c r="D29" s="16">
        <v>4274</v>
      </c>
      <c r="E29" s="12">
        <v>31500</v>
      </c>
      <c r="F29" s="10">
        <f t="shared" si="1"/>
        <v>28080</v>
      </c>
      <c r="G29" s="13">
        <v>13.8</v>
      </c>
      <c r="H29" s="14">
        <v>495</v>
      </c>
      <c r="I29" s="15">
        <v>14.8</v>
      </c>
    </row>
    <row r="30" spans="1:9" x14ac:dyDescent="0.25">
      <c r="A30" s="9">
        <v>39982</v>
      </c>
      <c r="B30" s="10">
        <v>559</v>
      </c>
      <c r="C30" s="16">
        <v>5185</v>
      </c>
      <c r="D30" s="16">
        <v>4659</v>
      </c>
      <c r="E30" s="12">
        <v>30900</v>
      </c>
      <c r="F30" s="10">
        <f t="shared" si="1"/>
        <v>27545.142857142855</v>
      </c>
      <c r="G30" s="13">
        <v>17.7</v>
      </c>
      <c r="H30" s="14">
        <v>424</v>
      </c>
      <c r="I30" s="15">
        <v>17.399999999999999</v>
      </c>
    </row>
    <row r="31" spans="1:9" x14ac:dyDescent="0.25">
      <c r="A31" s="9">
        <v>40061</v>
      </c>
      <c r="B31" s="10">
        <v>638</v>
      </c>
      <c r="C31" s="16">
        <v>6497</v>
      </c>
      <c r="D31" s="16">
        <v>5883</v>
      </c>
      <c r="E31" s="12">
        <v>31400</v>
      </c>
      <c r="F31" s="10">
        <f t="shared" si="1"/>
        <v>27990.857142857141</v>
      </c>
      <c r="G31" s="13">
        <v>13.2</v>
      </c>
      <c r="H31" s="14">
        <v>413</v>
      </c>
      <c r="I31" s="15">
        <v>13.5</v>
      </c>
    </row>
    <row r="32" spans="1:9" ht="26.25" x14ac:dyDescent="0.25">
      <c r="A32" s="9">
        <v>40094</v>
      </c>
      <c r="B32" s="16">
        <v>671</v>
      </c>
      <c r="C32" s="16">
        <v>6973</v>
      </c>
      <c r="D32" s="16">
        <v>6306</v>
      </c>
      <c r="E32" s="17">
        <v>33400</v>
      </c>
      <c r="F32" s="10">
        <f t="shared" si="1"/>
        <v>29773.714285714286</v>
      </c>
      <c r="G32" s="18">
        <v>14.2</v>
      </c>
      <c r="H32" s="14"/>
      <c r="I32" s="15" t="s">
        <v>8</v>
      </c>
    </row>
    <row r="33" spans="1:14" x14ac:dyDescent="0.25">
      <c r="A33" s="9">
        <v>40150</v>
      </c>
      <c r="B33" s="16">
        <v>727</v>
      </c>
      <c r="C33" s="19">
        <v>7530</v>
      </c>
      <c r="D33" s="16">
        <v>6777</v>
      </c>
      <c r="E33" s="20">
        <v>24600</v>
      </c>
      <c r="F33" s="10">
        <f t="shared" si="1"/>
        <v>21929.142857142859</v>
      </c>
      <c r="G33" s="21">
        <v>7.3</v>
      </c>
      <c r="H33" s="22">
        <v>354</v>
      </c>
      <c r="I33" s="23">
        <v>7.8</v>
      </c>
    </row>
    <row r="34" spans="1:14" ht="15.75" thickBot="1" x14ac:dyDescent="0.3">
      <c r="A34" s="9">
        <v>40177</v>
      </c>
      <c r="B34" s="24">
        <v>754</v>
      </c>
      <c r="C34" s="24">
        <v>7642</v>
      </c>
      <c r="D34" s="24">
        <v>6827</v>
      </c>
      <c r="E34" s="20">
        <v>22500</v>
      </c>
      <c r="F34" s="10">
        <f t="shared" si="1"/>
        <v>20057.142857142859</v>
      </c>
      <c r="G34" s="21">
        <v>3.4</v>
      </c>
      <c r="H34" s="22">
        <v>346</v>
      </c>
      <c r="I34" s="23">
        <v>4</v>
      </c>
      <c r="K34" t="s">
        <v>9</v>
      </c>
    </row>
    <row r="35" spans="1:14" x14ac:dyDescent="0.25">
      <c r="A35" s="9">
        <v>40206</v>
      </c>
      <c r="B35" s="24">
        <v>783</v>
      </c>
      <c r="C35" s="24">
        <v>7693</v>
      </c>
      <c r="D35" s="24">
        <v>6837</v>
      </c>
      <c r="E35" s="20">
        <v>18940</v>
      </c>
      <c r="F35" s="10">
        <f>E35/($M$39/$N$39)</f>
        <v>17033.498349834983</v>
      </c>
      <c r="G35" s="21">
        <v>7</v>
      </c>
      <c r="H35" s="22">
        <v>364</v>
      </c>
      <c r="I35" s="23">
        <v>7.6</v>
      </c>
      <c r="L35" s="33" t="s">
        <v>10</v>
      </c>
      <c r="M35" s="34" t="s">
        <v>11</v>
      </c>
      <c r="N35" s="34" t="s">
        <v>12</v>
      </c>
    </row>
    <row r="36" spans="1:14" x14ac:dyDescent="0.25">
      <c r="A36" s="9">
        <v>40235</v>
      </c>
      <c r="B36" s="24">
        <f>B35+29</f>
        <v>812</v>
      </c>
      <c r="C36" s="24">
        <v>7766</v>
      </c>
      <c r="D36" s="24">
        <v>6868</v>
      </c>
      <c r="E36" s="20">
        <v>13030</v>
      </c>
      <c r="F36" s="10">
        <f t="shared" ref="F36:F44" si="2">E36/($M$39/$N$39)</f>
        <v>11718.399339933994</v>
      </c>
      <c r="G36" s="21">
        <v>5.2</v>
      </c>
      <c r="H36" s="22">
        <v>375</v>
      </c>
      <c r="I36" s="23">
        <v>8.5</v>
      </c>
      <c r="L36" s="35">
        <v>2007</v>
      </c>
      <c r="M36" s="36">
        <f>934.5/12</f>
        <v>77.875</v>
      </c>
      <c r="N36" s="37">
        <v>79.400000000000006</v>
      </c>
    </row>
    <row r="37" spans="1:14" x14ac:dyDescent="0.25">
      <c r="A37" s="9">
        <v>40263</v>
      </c>
      <c r="B37" s="24">
        <v>840</v>
      </c>
      <c r="C37" s="24">
        <v>7888</v>
      </c>
      <c r="D37" s="24">
        <v>7000</v>
      </c>
      <c r="E37" s="20">
        <v>10460</v>
      </c>
      <c r="F37" s="10">
        <f t="shared" si="2"/>
        <v>9407.0957095709582</v>
      </c>
      <c r="G37" s="21">
        <v>12.8</v>
      </c>
      <c r="H37" s="22">
        <v>386</v>
      </c>
      <c r="I37" s="23">
        <v>10</v>
      </c>
      <c r="L37" s="35">
        <v>2008</v>
      </c>
      <c r="M37" s="36">
        <f>982.1/12</f>
        <v>81.841666666666669</v>
      </c>
      <c r="N37" s="37">
        <v>75</v>
      </c>
    </row>
    <row r="38" spans="1:14" x14ac:dyDescent="0.25">
      <c r="A38" s="9">
        <v>40295</v>
      </c>
      <c r="B38" s="24">
        <v>872</v>
      </c>
      <c r="C38" s="24">
        <v>8149</v>
      </c>
      <c r="D38" s="24">
        <v>7251</v>
      </c>
      <c r="E38" s="20">
        <v>10480</v>
      </c>
      <c r="F38" s="10">
        <f t="shared" si="2"/>
        <v>9425.0825082508254</v>
      </c>
      <c r="G38" s="21">
        <v>12.8</v>
      </c>
      <c r="H38" s="22">
        <v>396</v>
      </c>
      <c r="I38" s="23">
        <v>13</v>
      </c>
      <c r="L38" s="35">
        <v>2009</v>
      </c>
      <c r="M38" s="36">
        <f>875/12</f>
        <v>72.916666666666671</v>
      </c>
      <c r="N38" s="37">
        <v>65</v>
      </c>
    </row>
    <row r="39" spans="1:14" x14ac:dyDescent="0.25">
      <c r="A39" s="9">
        <v>40325</v>
      </c>
      <c r="B39" s="24">
        <f>B38+30</f>
        <v>902</v>
      </c>
      <c r="C39" s="24">
        <v>8491</v>
      </c>
      <c r="D39" s="24">
        <v>7582</v>
      </c>
      <c r="E39" s="20">
        <v>9400</v>
      </c>
      <c r="F39" s="10">
        <f t="shared" si="2"/>
        <v>8453.7953795379544</v>
      </c>
      <c r="G39" s="21">
        <v>11.5</v>
      </c>
      <c r="H39" s="22">
        <v>369</v>
      </c>
      <c r="I39" s="23">
        <v>13.8</v>
      </c>
      <c r="L39" s="35">
        <v>2010</v>
      </c>
      <c r="M39" s="36">
        <f>727.2/12</f>
        <v>60.6</v>
      </c>
      <c r="N39" s="37">
        <v>54.5</v>
      </c>
    </row>
    <row r="40" spans="1:14" x14ac:dyDescent="0.25">
      <c r="A40" s="9">
        <v>40354</v>
      </c>
      <c r="B40" s="24">
        <f>B39+29</f>
        <v>931</v>
      </c>
      <c r="C40" s="24">
        <v>8922</v>
      </c>
      <c r="D40" s="24">
        <v>7985</v>
      </c>
      <c r="E40" s="20">
        <v>9350</v>
      </c>
      <c r="F40" s="10">
        <f t="shared" si="2"/>
        <v>8408.8283828382846</v>
      </c>
      <c r="G40" s="21">
        <v>19.2</v>
      </c>
      <c r="H40" s="22">
        <v>335</v>
      </c>
      <c r="I40" s="23">
        <v>23.3</v>
      </c>
      <c r="L40" s="35">
        <v>2011</v>
      </c>
      <c r="M40" s="36">
        <f>713.1/12</f>
        <v>59.425000000000004</v>
      </c>
      <c r="N40" s="37">
        <v>48.4</v>
      </c>
    </row>
    <row r="41" spans="1:14" x14ac:dyDescent="0.25">
      <c r="A41" s="9">
        <v>40389</v>
      </c>
      <c r="B41" s="24">
        <v>966</v>
      </c>
      <c r="C41" s="24">
        <v>9517</v>
      </c>
      <c r="D41" s="24">
        <v>8552</v>
      </c>
      <c r="E41" s="20">
        <v>10200</v>
      </c>
      <c r="F41" s="10">
        <f t="shared" si="2"/>
        <v>9173.2673267326736</v>
      </c>
      <c r="G41" s="21">
        <v>18.100000000000001</v>
      </c>
      <c r="H41" s="14"/>
      <c r="I41" s="15" t="s">
        <v>8</v>
      </c>
      <c r="L41" s="35">
        <v>2012</v>
      </c>
      <c r="M41" s="36">
        <f>1126.1/12</f>
        <v>93.841666666666654</v>
      </c>
      <c r="N41" s="37">
        <v>80.400000000000006</v>
      </c>
    </row>
    <row r="42" spans="1:14" x14ac:dyDescent="0.25">
      <c r="A42" s="9">
        <v>40452</v>
      </c>
      <c r="B42" s="24">
        <v>1029</v>
      </c>
      <c r="C42" s="24">
        <v>10486</v>
      </c>
      <c r="D42" s="24">
        <v>9421</v>
      </c>
      <c r="E42" s="12"/>
      <c r="F42" s="10"/>
      <c r="G42" s="13" t="s">
        <v>8</v>
      </c>
      <c r="H42" s="22">
        <v>376</v>
      </c>
      <c r="I42" s="23">
        <v>13.9</v>
      </c>
      <c r="L42" s="35">
        <v>2013</v>
      </c>
      <c r="M42" s="36">
        <v>81.3</v>
      </c>
      <c r="N42" s="37">
        <v>63.2</v>
      </c>
    </row>
    <row r="43" spans="1:14" ht="15.75" thickBot="1" x14ac:dyDescent="0.3">
      <c r="A43" s="9">
        <v>40480</v>
      </c>
      <c r="B43" s="24">
        <v>1057</v>
      </c>
      <c r="C43" s="24">
        <v>10792</v>
      </c>
      <c r="D43" s="24">
        <v>9678</v>
      </c>
      <c r="E43" s="20">
        <v>6210</v>
      </c>
      <c r="F43" s="10">
        <f t="shared" si="2"/>
        <v>5584.9009900990104</v>
      </c>
      <c r="G43" s="21">
        <v>11.5</v>
      </c>
      <c r="H43" s="22">
        <v>367</v>
      </c>
      <c r="I43" s="23">
        <v>12.2</v>
      </c>
      <c r="L43" s="38" t="s">
        <v>13</v>
      </c>
      <c r="M43" s="39">
        <f>AVERAGE(M36:M42)</f>
        <v>75.399999999999991</v>
      </c>
      <c r="N43" s="39">
        <f>AVERAGE(N36:N42)</f>
        <v>66.55714285714285</v>
      </c>
    </row>
    <row r="44" spans="1:14" x14ac:dyDescent="0.25">
      <c r="A44" s="9">
        <v>40522</v>
      </c>
      <c r="B44" s="24">
        <v>1099</v>
      </c>
      <c r="C44" s="24">
        <v>11040.4</v>
      </c>
      <c r="D44" s="24">
        <v>9794</v>
      </c>
      <c r="E44" s="20">
        <v>6670</v>
      </c>
      <c r="F44" s="10">
        <f t="shared" si="2"/>
        <v>5998.5973597359734</v>
      </c>
      <c r="G44" s="21">
        <v>5.0999999999999996</v>
      </c>
      <c r="H44" s="22">
        <v>357</v>
      </c>
      <c r="I44" s="23">
        <v>6.3</v>
      </c>
    </row>
    <row r="45" spans="1:14" x14ac:dyDescent="0.25">
      <c r="A45" s="9">
        <v>40547</v>
      </c>
      <c r="B45" s="24">
        <v>1124</v>
      </c>
      <c r="C45" s="24">
        <v>11095</v>
      </c>
      <c r="D45" s="24">
        <v>9786</v>
      </c>
      <c r="E45" s="20">
        <v>5610</v>
      </c>
      <c r="F45" s="10">
        <f>E45/($M$40/$N$40)</f>
        <v>4569.1880521665962</v>
      </c>
      <c r="G45" s="21">
        <v>3.7</v>
      </c>
      <c r="H45" s="14"/>
      <c r="I45" s="15" t="s">
        <v>8</v>
      </c>
    </row>
    <row r="46" spans="1:14" x14ac:dyDescent="0.25">
      <c r="A46" s="9">
        <v>40585</v>
      </c>
      <c r="B46" s="24">
        <v>1162</v>
      </c>
      <c r="C46" s="24">
        <v>11234</v>
      </c>
      <c r="D46" s="24">
        <v>9940</v>
      </c>
      <c r="E46" s="20">
        <v>3540</v>
      </c>
      <c r="F46" s="10">
        <f>E46/($M$40/$N$40)</f>
        <v>2883.2309633992427</v>
      </c>
      <c r="G46" s="21">
        <v>8.5</v>
      </c>
      <c r="H46" s="22">
        <v>335</v>
      </c>
      <c r="I46" s="23">
        <v>10</v>
      </c>
    </row>
    <row r="47" spans="1:14" x14ac:dyDescent="0.25">
      <c r="A47" s="9">
        <v>40613</v>
      </c>
      <c r="B47" s="24">
        <f>B46+28</f>
        <v>1190</v>
      </c>
      <c r="C47" s="24">
        <v>11378</v>
      </c>
      <c r="D47" s="24">
        <v>10053</v>
      </c>
      <c r="E47" s="20">
        <v>2370</v>
      </c>
      <c r="F47" s="10">
        <f>E47/($M$40/$N$40)</f>
        <v>1930.2986958350862</v>
      </c>
      <c r="G47" s="21">
        <v>7.2</v>
      </c>
      <c r="H47" s="22">
        <v>342</v>
      </c>
      <c r="I47" s="23">
        <v>7.6</v>
      </c>
    </row>
    <row r="48" spans="1:14" x14ac:dyDescent="0.25">
      <c r="A48" s="9">
        <v>40651</v>
      </c>
      <c r="B48" s="16">
        <v>1228</v>
      </c>
      <c r="C48" s="16">
        <v>11696</v>
      </c>
      <c r="D48" s="16">
        <v>10391</v>
      </c>
      <c r="E48" s="25">
        <v>2300</v>
      </c>
      <c r="F48" s="10">
        <f>E48/($M$40/$N$40)</f>
        <v>1873.2856541859485</v>
      </c>
      <c r="G48" s="21">
        <v>12.5</v>
      </c>
      <c r="H48" s="22">
        <v>350</v>
      </c>
      <c r="I48" s="26">
        <v>15</v>
      </c>
    </row>
    <row r="49" spans="1:9" x14ac:dyDescent="0.25">
      <c r="A49" s="9">
        <v>40686</v>
      </c>
      <c r="B49" s="16">
        <v>1263</v>
      </c>
      <c r="C49" s="16">
        <v>12139</v>
      </c>
      <c r="D49" s="16">
        <v>10818</v>
      </c>
      <c r="E49" s="20">
        <v>3110</v>
      </c>
      <c r="F49" s="10">
        <f>E49/($M$40/$N$40)</f>
        <v>2533.0079932688259</v>
      </c>
      <c r="G49" s="21">
        <v>11.9</v>
      </c>
      <c r="H49" s="22">
        <v>326</v>
      </c>
      <c r="I49" s="23">
        <v>14</v>
      </c>
    </row>
    <row r="50" spans="1:9" x14ac:dyDescent="0.25">
      <c r="A50" s="9">
        <v>40716</v>
      </c>
      <c r="B50" s="16">
        <v>1293</v>
      </c>
      <c r="C50" s="16">
        <v>12555</v>
      </c>
      <c r="D50" s="16">
        <v>11202</v>
      </c>
      <c r="E50" s="20"/>
      <c r="F50" s="10"/>
      <c r="G50" s="21" t="s">
        <v>8</v>
      </c>
      <c r="H50" s="22">
        <v>304</v>
      </c>
      <c r="I50" s="23">
        <v>16.100000000000001</v>
      </c>
    </row>
    <row r="51" spans="1:9" x14ac:dyDescent="0.25">
      <c r="A51" s="9">
        <v>40911</v>
      </c>
      <c r="B51" s="16">
        <v>1487</v>
      </c>
      <c r="C51" s="16">
        <v>14970</v>
      </c>
      <c r="D51" s="16">
        <v>13439</v>
      </c>
      <c r="E51" s="20">
        <v>1375</v>
      </c>
      <c r="F51" s="10">
        <f>E51/($M$41/$N$41)</f>
        <v>1178.0481307166328</v>
      </c>
      <c r="G51" s="21">
        <v>13</v>
      </c>
      <c r="H51" s="22"/>
      <c r="I51" s="23"/>
    </row>
    <row r="52" spans="1:9" x14ac:dyDescent="0.25">
      <c r="A52" s="9">
        <v>40959</v>
      </c>
      <c r="B52" s="16">
        <v>1536</v>
      </c>
      <c r="C52" s="16">
        <v>15163</v>
      </c>
      <c r="D52" s="16">
        <v>13584</v>
      </c>
      <c r="E52" s="20">
        <v>855</v>
      </c>
      <c r="F52" s="10">
        <f t="shared" ref="F52:F61" si="3">E52/($M$41/$N$41)</f>
        <v>732.53174673652438</v>
      </c>
      <c r="G52" s="21">
        <v>5.7</v>
      </c>
      <c r="H52" s="22">
        <v>330</v>
      </c>
      <c r="I52" s="23">
        <v>7.5</v>
      </c>
    </row>
    <row r="53" spans="1:9" x14ac:dyDescent="0.25">
      <c r="A53" s="9">
        <v>40980</v>
      </c>
      <c r="B53" s="16">
        <v>1557</v>
      </c>
      <c r="C53" s="16">
        <v>15294</v>
      </c>
      <c r="D53" s="16">
        <v>13727</v>
      </c>
      <c r="E53" s="20">
        <v>646</v>
      </c>
      <c r="F53" s="10">
        <f t="shared" si="3"/>
        <v>553.46843086759623</v>
      </c>
      <c r="G53" s="21">
        <v>9</v>
      </c>
      <c r="H53" s="22">
        <v>357</v>
      </c>
      <c r="I53" s="23">
        <v>10.8</v>
      </c>
    </row>
    <row r="54" spans="1:9" x14ac:dyDescent="0.25">
      <c r="A54" s="9">
        <v>41015</v>
      </c>
      <c r="B54" s="16">
        <v>1592</v>
      </c>
      <c r="C54" s="16">
        <v>15587</v>
      </c>
      <c r="D54" s="16">
        <v>13985</v>
      </c>
      <c r="E54" s="20">
        <v>716</v>
      </c>
      <c r="F54" s="10">
        <f t="shared" si="3"/>
        <v>613.44179024953394</v>
      </c>
      <c r="G54" s="21">
        <v>8</v>
      </c>
      <c r="H54" s="22"/>
      <c r="I54" s="23" t="s">
        <v>8</v>
      </c>
    </row>
    <row r="55" spans="1:9" x14ac:dyDescent="0.25">
      <c r="A55" s="9">
        <v>41044</v>
      </c>
      <c r="B55" s="16">
        <f>B54+29</f>
        <v>1621</v>
      </c>
      <c r="C55" s="16">
        <v>15871</v>
      </c>
      <c r="D55" s="16">
        <v>14214</v>
      </c>
      <c r="E55" s="20">
        <v>499</v>
      </c>
      <c r="F55" s="10">
        <f t="shared" si="3"/>
        <v>427.52437616552714</v>
      </c>
      <c r="G55" s="21">
        <v>11.6</v>
      </c>
      <c r="H55" s="22">
        <v>394</v>
      </c>
      <c r="I55" s="23">
        <v>15.2</v>
      </c>
    </row>
    <row r="56" spans="1:9" x14ac:dyDescent="0.25">
      <c r="A56" s="9">
        <v>41093</v>
      </c>
      <c r="B56" s="16">
        <f>B55+49</f>
        <v>1670</v>
      </c>
      <c r="C56" s="16">
        <v>16577</v>
      </c>
      <c r="D56" s="16">
        <v>14872</v>
      </c>
      <c r="E56" s="20">
        <v>415</v>
      </c>
      <c r="F56" s="10">
        <f t="shared" si="3"/>
        <v>355.55634490720189</v>
      </c>
      <c r="G56" s="21"/>
      <c r="H56" s="22">
        <v>395</v>
      </c>
      <c r="I56" s="23"/>
    </row>
    <row r="57" spans="1:9" x14ac:dyDescent="0.25">
      <c r="A57" s="9">
        <v>41124</v>
      </c>
      <c r="B57" s="16">
        <v>1701</v>
      </c>
      <c r="C57" s="16">
        <v>17105</v>
      </c>
      <c r="D57" s="16">
        <v>15331</v>
      </c>
      <c r="E57" s="20">
        <v>369</v>
      </c>
      <c r="F57" s="10">
        <f t="shared" si="3"/>
        <v>316.14528017050003</v>
      </c>
      <c r="G57" s="21"/>
      <c r="H57" s="22">
        <v>385</v>
      </c>
      <c r="I57" s="23"/>
    </row>
    <row r="58" spans="1:9" x14ac:dyDescent="0.25">
      <c r="A58" s="9">
        <v>41157</v>
      </c>
      <c r="B58" s="16">
        <f>B57+33</f>
        <v>1734</v>
      </c>
      <c r="C58" s="16">
        <v>17669</v>
      </c>
      <c r="D58" s="16">
        <v>15853</v>
      </c>
      <c r="E58" s="20"/>
      <c r="F58" s="10"/>
      <c r="G58" s="21" t="s">
        <v>8</v>
      </c>
      <c r="H58" s="22">
        <v>394</v>
      </c>
      <c r="I58" s="23">
        <v>12.1</v>
      </c>
    </row>
    <row r="59" spans="1:9" x14ac:dyDescent="0.25">
      <c r="A59" s="9">
        <v>41186</v>
      </c>
      <c r="B59" s="16">
        <v>1763</v>
      </c>
      <c r="C59" s="16">
        <v>18075</v>
      </c>
      <c r="D59" s="16">
        <v>16198</v>
      </c>
      <c r="E59" s="20">
        <v>392</v>
      </c>
      <c r="F59" s="10">
        <f t="shared" si="3"/>
        <v>335.85081253885096</v>
      </c>
      <c r="G59" s="21">
        <v>11.7</v>
      </c>
      <c r="H59" s="22">
        <v>391</v>
      </c>
      <c r="I59" s="23">
        <v>12.2</v>
      </c>
    </row>
    <row r="60" spans="1:9" x14ac:dyDescent="0.25">
      <c r="A60" s="9">
        <v>41222</v>
      </c>
      <c r="B60" s="16">
        <f>B59+36</f>
        <v>1799</v>
      </c>
      <c r="C60" s="16">
        <v>18442</v>
      </c>
      <c r="D60" s="16">
        <v>16454</v>
      </c>
      <c r="E60" s="20">
        <v>413</v>
      </c>
      <c r="F60" s="10">
        <f t="shared" si="3"/>
        <v>353.84282035343227</v>
      </c>
      <c r="G60" s="21">
        <v>8.6999999999999993</v>
      </c>
      <c r="H60" s="22">
        <v>402</v>
      </c>
      <c r="I60" s="23">
        <v>8.9</v>
      </c>
    </row>
    <row r="61" spans="1:9" x14ac:dyDescent="0.25">
      <c r="A61" s="9">
        <v>41250</v>
      </c>
      <c r="B61" s="16">
        <v>1827</v>
      </c>
      <c r="C61" s="16">
        <v>18636</v>
      </c>
      <c r="D61" s="16">
        <v>16584</v>
      </c>
      <c r="E61" s="20">
        <v>363</v>
      </c>
      <c r="F61" s="10">
        <f t="shared" si="3"/>
        <v>311.00470650919107</v>
      </c>
      <c r="G61" s="21">
        <v>5.9</v>
      </c>
      <c r="H61" s="22">
        <v>410</v>
      </c>
      <c r="I61" s="23">
        <v>5.4</v>
      </c>
    </row>
    <row r="62" spans="1:9" x14ac:dyDescent="0.25">
      <c r="A62" s="9">
        <v>41281</v>
      </c>
      <c r="B62" s="16">
        <v>1858</v>
      </c>
      <c r="C62" s="16">
        <v>18788</v>
      </c>
      <c r="D62" s="16">
        <v>16722</v>
      </c>
      <c r="E62" s="20">
        <v>335</v>
      </c>
      <c r="F62" s="10">
        <f t="shared" ref="F62:F67" si="4">E62/($M$42/$N$42)</f>
        <v>260.41820418204185</v>
      </c>
      <c r="G62" s="21">
        <v>8</v>
      </c>
      <c r="H62" s="22">
        <v>372</v>
      </c>
      <c r="I62" s="23">
        <v>8.6</v>
      </c>
    </row>
    <row r="63" spans="1:9" x14ac:dyDescent="0.25">
      <c r="A63" s="9">
        <v>41323</v>
      </c>
      <c r="B63" s="16">
        <v>1900</v>
      </c>
      <c r="C63" s="16">
        <v>18948</v>
      </c>
      <c r="D63" s="16">
        <v>16781</v>
      </c>
      <c r="E63" s="20">
        <v>344</v>
      </c>
      <c r="F63" s="10">
        <f t="shared" si="4"/>
        <v>267.41451414514148</v>
      </c>
      <c r="G63" s="21">
        <v>5.2</v>
      </c>
      <c r="H63" s="22">
        <v>323</v>
      </c>
      <c r="I63" s="23">
        <v>5.2</v>
      </c>
    </row>
    <row r="64" spans="1:9" x14ac:dyDescent="0.25">
      <c r="A64" s="9">
        <v>41346</v>
      </c>
      <c r="B64" s="16">
        <f>B63+23</f>
        <v>1923</v>
      </c>
      <c r="C64" s="16">
        <v>19034</v>
      </c>
      <c r="D64" s="16">
        <v>16823</v>
      </c>
      <c r="E64" s="20">
        <v>350</v>
      </c>
      <c r="F64" s="10">
        <f t="shared" si="4"/>
        <v>272.07872078720789</v>
      </c>
      <c r="G64" s="21">
        <v>5.8</v>
      </c>
      <c r="H64" s="22">
        <v>278</v>
      </c>
      <c r="I64" s="23">
        <v>8.8000000000000007</v>
      </c>
    </row>
    <row r="65" spans="1:9" x14ac:dyDescent="0.25">
      <c r="A65" s="9">
        <v>41382</v>
      </c>
      <c r="B65" s="16">
        <f>B64+36</f>
        <v>1959</v>
      </c>
      <c r="C65" s="16">
        <v>19190</v>
      </c>
      <c r="D65" s="16">
        <v>16954</v>
      </c>
      <c r="E65" s="20">
        <v>394</v>
      </c>
      <c r="F65" s="10">
        <f t="shared" si="4"/>
        <v>306.28290282902827</v>
      </c>
      <c r="G65" s="21">
        <v>9.6</v>
      </c>
      <c r="H65" s="22"/>
      <c r="I65" s="23" t="s">
        <v>8</v>
      </c>
    </row>
    <row r="66" spans="1:9" x14ac:dyDescent="0.25">
      <c r="A66" s="9">
        <v>41429</v>
      </c>
      <c r="B66" s="16">
        <v>2006</v>
      </c>
      <c r="C66" s="16">
        <v>19668</v>
      </c>
      <c r="D66" s="16">
        <v>17423</v>
      </c>
      <c r="E66" s="20">
        <v>402</v>
      </c>
      <c r="F66" s="10">
        <f t="shared" si="4"/>
        <v>312.50184501845018</v>
      </c>
      <c r="G66" s="21">
        <v>12.6</v>
      </c>
      <c r="H66" s="22">
        <v>300</v>
      </c>
      <c r="I66" s="23">
        <v>15.8</v>
      </c>
    </row>
    <row r="67" spans="1:9" ht="15.75" thickBot="1" x14ac:dyDescent="0.3">
      <c r="A67" s="27">
        <v>41608</v>
      </c>
      <c r="B67" s="28">
        <v>2185</v>
      </c>
      <c r="C67" s="28">
        <v>19702</v>
      </c>
      <c r="D67" s="28">
        <v>19702</v>
      </c>
      <c r="E67" s="29">
        <v>415</v>
      </c>
      <c r="F67" s="10">
        <f t="shared" si="4"/>
        <v>322.60762607626077</v>
      </c>
      <c r="G67" s="30"/>
      <c r="H67" s="31">
        <v>396</v>
      </c>
      <c r="I67" s="32"/>
    </row>
    <row r="68" spans="1:9" x14ac:dyDescent="0.25">
      <c r="B68" s="41"/>
      <c r="C68" s="41"/>
      <c r="D68" s="41"/>
      <c r="E68" s="41"/>
      <c r="F68" s="41"/>
      <c r="G68" s="41"/>
      <c r="H68" s="41"/>
      <c r="I68" s="41"/>
    </row>
    <row r="69" spans="1:9" x14ac:dyDescent="0.25">
      <c r="A69" s="40" t="s">
        <v>15</v>
      </c>
    </row>
  </sheetData>
  <mergeCells count="11">
    <mergeCell ref="B68:I68"/>
    <mergeCell ref="C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Pringle</dc:creator>
  <cp:lastModifiedBy>Jamie</cp:lastModifiedBy>
  <dcterms:created xsi:type="dcterms:W3CDTF">2019-08-09T13:18:51Z</dcterms:created>
  <dcterms:modified xsi:type="dcterms:W3CDTF">2019-11-29T14:23:46Z</dcterms:modified>
</cp:coreProperties>
</file>