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keeleacuk-my.sharepoint.com/personal/j_k_pringle_keele_ac_uk/Documents/publications/Env. Sci. Graveyard soil/Data-20190926T133905Z-001/Data/St. Michael_s Church/X-Ray Fluorescence/"/>
    </mc:Choice>
  </mc:AlternateContent>
  <xr:revisionPtr revIDLastSave="69" documentId="8_{09D8EF66-62EE-423E-8CA5-1C9BDC601F1F}" xr6:coauthVersionLast="47" xr6:coauthVersionMax="47" xr10:uidLastSave="{10A943F5-449E-4F38-9130-0D20CB2945EA}"/>
  <bookViews>
    <workbookView xWindow="-15" yWindow="-15" windowWidth="14400" windowHeight="15630" activeTab="2" xr2:uid="{00000000-000D-0000-FFFF-FFFF00000000}"/>
  </bookViews>
  <sheets>
    <sheet name="0-25" sheetId="1" r:id="rId1"/>
    <sheet name="26-50" sheetId="2" r:id="rId2"/>
    <sheet name="51-75" sheetId="3" r:id="rId3"/>
    <sheet name="Control" sheetId="4" r:id="rId4"/>
    <sheet name="Surface in situ " sheetId="5" r:id="rId5"/>
    <sheet name="Surface in lab" sheetId="6" r:id="rId6"/>
    <sheet name="Distance from church" sheetId="7" r:id="rId7"/>
    <sheet name="crossplot" sheetId="8" r:id="rId8"/>
  </sheets>
  <externalReferences>
    <externalReference r:id="rId9"/>
  </externalReferences>
  <definedNames>
    <definedName name="_xlchart.v1.0" hidden="1">'0-25'!$H$2:$H$7</definedName>
    <definedName name="_xlchart.v1.1" hidden="1">'0-25'!$K$2:$K$7</definedName>
    <definedName name="_xlchart.v1.10" hidden="1">'51-75'!$E$2:$E$7</definedName>
    <definedName name="_xlchart.v1.11" hidden="1">'[1]0-25'!$E$2:$E$16</definedName>
    <definedName name="_xlchart.v1.12" hidden="1">'[1]26-50'!$E$2:$E$16</definedName>
    <definedName name="_xlchart.v1.13" hidden="1">'[1]51-75'!$E$2:$E$16</definedName>
    <definedName name="_xlchart.v1.14" hidden="1">Control!$E$2:$E$4</definedName>
    <definedName name="_xlchart.v1.15" hidden="1">[1]Controls!$G$2:$G$7</definedName>
    <definedName name="_xlchart.v1.16" hidden="1">'0-25'!$K$2:$K$7</definedName>
    <definedName name="_xlchart.v1.17" hidden="1">'0-25'!$O$2:$O$7</definedName>
    <definedName name="_xlchart.v1.18" hidden="1">'0-25'!$R$2:$R$7</definedName>
    <definedName name="_xlchart.v1.19" hidden="1">'26-50'!$K$2:$K$8</definedName>
    <definedName name="_xlchart.v1.2" hidden="1">'26-50'!$H$2:$H$8</definedName>
    <definedName name="_xlchart.v1.20" hidden="1">'26-50'!$O$2:$O$12</definedName>
    <definedName name="_xlchart.v1.21" hidden="1">'26-50'!$R$2:$R$8</definedName>
    <definedName name="_xlchart.v1.22" hidden="1">'51-75'!$K$2:$K$7</definedName>
    <definedName name="_xlchart.v1.23" hidden="1">'51-75'!$O$2:$O$7</definedName>
    <definedName name="_xlchart.v1.24" hidden="1">'51-75'!$R$2:$R$7</definedName>
    <definedName name="_xlchart.v1.25" hidden="1">Control!$J$2:$J$4</definedName>
    <definedName name="_xlchart.v1.26" hidden="1">Control!$O$2:$O$4</definedName>
    <definedName name="_xlchart.v1.27" hidden="1">Control!$R$2:$R$4</definedName>
    <definedName name="_xlchart.v1.28" hidden="1">Control!$R$2:$R$5</definedName>
    <definedName name="_xlchart.v1.29" hidden="1">'0-25'!$B$2:$B$7</definedName>
    <definedName name="_xlchart.v1.3" hidden="1">'26-50'!$K$2:$K$8</definedName>
    <definedName name="_xlchart.v1.30" hidden="1">'0-25'!$E$2:$E$7</definedName>
    <definedName name="_xlchart.v1.31" hidden="1">'26-50'!$B$2:$B$8</definedName>
    <definedName name="_xlchart.v1.32" hidden="1">'26-50'!$E$2:$E$8</definedName>
    <definedName name="_xlchart.v1.33" hidden="1">'51-75'!$B$2:$B$7</definedName>
    <definedName name="_xlchart.v1.34" hidden="1">'51-75'!$E$2:$E$7</definedName>
    <definedName name="_xlchart.v1.35" hidden="1">Control!$B$2:$B$4</definedName>
    <definedName name="_xlchart.v1.36" hidden="1">Control!$E$2:$E$4</definedName>
    <definedName name="_xlchart.v1.37" hidden="1">'0-25'!$R$2:$R$7</definedName>
    <definedName name="_xlchart.v1.38" hidden="1">'0-25'!$U$2:$U$7</definedName>
    <definedName name="_xlchart.v1.39" hidden="1">'26-50'!$R$2:$R$8</definedName>
    <definedName name="_xlchart.v1.4" hidden="1">'51-75'!$H$2:$H$7</definedName>
    <definedName name="_xlchart.v1.40" hidden="1">'26-50'!$U$2:$U$8</definedName>
    <definedName name="_xlchart.v1.41" hidden="1">'51-75'!$R$2:$R$7</definedName>
    <definedName name="_xlchart.v1.42" hidden="1">'51-75'!$U$2:$U$7</definedName>
    <definedName name="_xlchart.v1.43" hidden="1">Control!$R$2:$R$4</definedName>
    <definedName name="_xlchart.v1.44" hidden="1">Control!$U$2:$U$4</definedName>
    <definedName name="_xlchart.v1.45" hidden="1">'0-25'!$U$2:$U$7</definedName>
    <definedName name="_xlchart.v1.46" hidden="1">'26-50'!$U$2:$U$8</definedName>
    <definedName name="_xlchart.v1.47" hidden="1">'51-75'!$U$2:$U$7</definedName>
    <definedName name="_xlchart.v1.48" hidden="1">Control!$U$2:$U$4</definedName>
    <definedName name="_xlchart.v1.49" hidden="1">'0-25'!$AG$2:$AG$7</definedName>
    <definedName name="_xlchart.v1.5" hidden="1">'51-75'!$K$2:$K$7</definedName>
    <definedName name="_xlchart.v1.50" hidden="1">'0-25'!$U$2:$U$7</definedName>
    <definedName name="_xlchart.v1.51" hidden="1">'26-50'!$AG$2:$AG$8</definedName>
    <definedName name="_xlchart.v1.52" hidden="1">'26-50'!$U$2:$U$8</definedName>
    <definedName name="_xlchart.v1.53" hidden="1">'51-75'!$AG$2:$AG$7</definedName>
    <definedName name="_xlchart.v1.54" hidden="1">'51-75'!$U$2:$U$7</definedName>
    <definedName name="_xlchart.v1.55" hidden="1">Control!$AG$2:$AG$4</definedName>
    <definedName name="_xlchart.v1.56" hidden="1">Control!$U$2:$U$4</definedName>
    <definedName name="_xlchart.v1.57" hidden="1">'0-25'!$R$2:$R$7</definedName>
    <definedName name="_xlchart.v1.58" hidden="1">'26-50'!$R$2:$R$8</definedName>
    <definedName name="_xlchart.v1.59" hidden="1">'51-75'!$R$2:$R$7</definedName>
    <definedName name="_xlchart.v1.6" hidden="1">Control!$H$2:$H$4</definedName>
    <definedName name="_xlchart.v1.60" hidden="1">Control!$R$2:$R$4</definedName>
    <definedName name="_xlchart.v1.61" hidden="1">'0-25'!$B$2:$B$7</definedName>
    <definedName name="_xlchart.v1.62" hidden="1">'0-25'!$H$2:$H$7</definedName>
    <definedName name="_xlchart.v1.63" hidden="1">'26-50'!$B$2:$B$8</definedName>
    <definedName name="_xlchart.v1.64" hidden="1">'26-50'!$H$2:$H$8</definedName>
    <definedName name="_xlchart.v1.65" hidden="1">'51-75'!$B$2:$B$7</definedName>
    <definedName name="_xlchart.v1.66" hidden="1">'51-75'!$H$2:$H$7</definedName>
    <definedName name="_xlchart.v1.67" hidden="1">Control!$B$2:$B$4</definedName>
    <definedName name="_xlchart.v1.68" hidden="1">Control!$H$2:$H$4</definedName>
    <definedName name="_xlchart.v1.69" hidden="1">'0-25'!$AF$20:$AF$22</definedName>
    <definedName name="_xlchart.v1.7" hidden="1">Control!$J$2:$J$4</definedName>
    <definedName name="_xlchart.v1.70" hidden="1">'26-50'!$AF$17:$AF$19</definedName>
    <definedName name="_xlchart.v1.71" hidden="1">'51-75'!$AF$19:$AF$21</definedName>
    <definedName name="_xlchart.v1.72" hidden="1">Control!$C$6:$C$8</definedName>
    <definedName name="_xlchart.v1.73" hidden="1">'0-25'!$Z$20:$Z$22</definedName>
    <definedName name="_xlchart.v1.74" hidden="1">'26-50'!$Z$17:$Z$19</definedName>
    <definedName name="_xlchart.v1.75" hidden="1">'51-75'!$Z$19:$Z$21</definedName>
    <definedName name="_xlchart.v1.76" hidden="1">Control!$C$6:$C$8</definedName>
    <definedName name="_xlchart.v1.8" hidden="1">'0-25'!$E$2:$E$7</definedName>
    <definedName name="_xlchart.v1.9" hidden="1">'26-50'!$E$2:$E$8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3" l="1"/>
  <c r="K12" i="3"/>
  <c r="J12" i="3"/>
  <c r="I12" i="3"/>
  <c r="H12" i="3"/>
  <c r="G12" i="3"/>
  <c r="F12" i="3"/>
  <c r="E12" i="3"/>
  <c r="D12" i="3"/>
  <c r="C12" i="3"/>
  <c r="B12" i="3"/>
  <c r="L11" i="3"/>
  <c r="K11" i="3"/>
  <c r="J11" i="3"/>
  <c r="I11" i="3"/>
  <c r="H11" i="3"/>
  <c r="G11" i="3"/>
  <c r="F11" i="3"/>
  <c r="E11" i="3"/>
  <c r="D11" i="3"/>
  <c r="C11" i="3"/>
  <c r="B11" i="3"/>
  <c r="L10" i="3"/>
  <c r="K10" i="3"/>
  <c r="J10" i="3"/>
  <c r="I10" i="3"/>
  <c r="H10" i="3"/>
  <c r="G10" i="3"/>
  <c r="F10" i="3"/>
  <c r="E10" i="3"/>
  <c r="D10" i="3"/>
  <c r="C10" i="3"/>
  <c r="B10" i="3"/>
  <c r="L9" i="3"/>
  <c r="K9" i="3"/>
  <c r="J9" i="3"/>
  <c r="I9" i="3"/>
  <c r="H9" i="3"/>
  <c r="G9" i="3"/>
  <c r="F9" i="3"/>
  <c r="E9" i="3"/>
  <c r="D9" i="3"/>
  <c r="C9" i="3"/>
  <c r="B9" i="3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L11" i="2"/>
  <c r="K11" i="2"/>
  <c r="J11" i="2"/>
  <c r="I11" i="2"/>
  <c r="H11" i="2"/>
  <c r="G11" i="2"/>
  <c r="F11" i="2"/>
  <c r="E11" i="2"/>
  <c r="D11" i="2"/>
  <c r="C11" i="2"/>
  <c r="B11" i="2"/>
  <c r="L10" i="2"/>
  <c r="K10" i="2"/>
  <c r="J10" i="2"/>
  <c r="I10" i="2"/>
  <c r="H10" i="2"/>
  <c r="G10" i="2"/>
  <c r="F10" i="2"/>
  <c r="E10" i="2"/>
  <c r="D10" i="2"/>
  <c r="C10" i="2"/>
  <c r="B10" i="2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C9" i="1"/>
  <c r="C10" i="1"/>
  <c r="C11" i="1"/>
  <c r="C12" i="1"/>
  <c r="Z6" i="4" l="1"/>
  <c r="AA6" i="4"/>
  <c r="AB6" i="4"/>
  <c r="AC6" i="4"/>
  <c r="AD6" i="4"/>
  <c r="AE6" i="4"/>
  <c r="AF6" i="4"/>
  <c r="AG6" i="4"/>
  <c r="AH6" i="4"/>
  <c r="Z7" i="4"/>
  <c r="AA7" i="4"/>
  <c r="AB7" i="4"/>
  <c r="AC7" i="4"/>
  <c r="AD7" i="4"/>
  <c r="AE7" i="4"/>
  <c r="AF7" i="4"/>
  <c r="AG7" i="4"/>
  <c r="AH7" i="4"/>
  <c r="Z8" i="4"/>
  <c r="AA8" i="4"/>
  <c r="AB8" i="4"/>
  <c r="AC8" i="4"/>
  <c r="AD8" i="4"/>
  <c r="AE8" i="4"/>
  <c r="AF8" i="4"/>
  <c r="AG8" i="4"/>
  <c r="AH8" i="4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E4" i="4"/>
  <c r="AF4" i="4" s="1"/>
  <c r="AG4" i="4" s="1"/>
  <c r="AB4" i="4"/>
  <c r="AA4" i="4"/>
  <c r="Z4" i="4"/>
  <c r="U4" i="4"/>
  <c r="R4" i="4"/>
  <c r="Q4" i="4"/>
  <c r="P4" i="4"/>
  <c r="K4" i="4"/>
  <c r="H4" i="4"/>
  <c r="E4" i="4"/>
  <c r="AE3" i="4"/>
  <c r="AF3" i="4" s="1"/>
  <c r="AG3" i="4" s="1"/>
  <c r="Z3" i="4"/>
  <c r="AA3" i="4" s="1"/>
  <c r="AB3" i="4" s="1"/>
  <c r="U3" i="4"/>
  <c r="P3" i="4"/>
  <c r="Q3" i="4" s="1"/>
  <c r="R3" i="4" s="1"/>
  <c r="H3" i="4"/>
  <c r="E3" i="4"/>
  <c r="AE2" i="4"/>
  <c r="AF2" i="4" s="1"/>
  <c r="AG2" i="4" s="1"/>
  <c r="Z2" i="4"/>
  <c r="AA2" i="4" s="1"/>
  <c r="AB2" i="4" s="1"/>
  <c r="U2" i="4"/>
  <c r="P2" i="4"/>
  <c r="Q2" i="4" s="1"/>
  <c r="R2" i="4" s="1"/>
  <c r="H2" i="4"/>
  <c r="E2" i="4"/>
  <c r="AE7" i="3"/>
  <c r="AF7" i="3" s="1"/>
  <c r="AG7" i="3" s="1"/>
  <c r="Z7" i="3"/>
  <c r="AA7" i="3" s="1"/>
  <c r="AB7" i="3" s="1"/>
  <c r="U7" i="3"/>
  <c r="P7" i="3"/>
  <c r="Q7" i="3" s="1"/>
  <c r="R7" i="3" s="1"/>
  <c r="K7" i="3"/>
  <c r="H7" i="3"/>
  <c r="E7" i="3"/>
  <c r="AE6" i="3"/>
  <c r="AF6" i="3" s="1"/>
  <c r="AG6" i="3" s="1"/>
  <c r="Z6" i="3"/>
  <c r="AA6" i="3" s="1"/>
  <c r="AB6" i="3" s="1"/>
  <c r="U6" i="3"/>
  <c r="P6" i="3"/>
  <c r="Q6" i="3" s="1"/>
  <c r="R6" i="3" s="1"/>
  <c r="K6" i="3"/>
  <c r="H6" i="3"/>
  <c r="E6" i="3"/>
  <c r="AF5" i="3"/>
  <c r="AG5" i="3" s="1"/>
  <c r="AE5" i="3"/>
  <c r="Z5" i="3"/>
  <c r="AA5" i="3" s="1"/>
  <c r="AB5" i="3" s="1"/>
  <c r="U5" i="3"/>
  <c r="P5" i="3"/>
  <c r="Q5" i="3" s="1"/>
  <c r="R5" i="3" s="1"/>
  <c r="H5" i="3"/>
  <c r="E5" i="3"/>
  <c r="AF4" i="3"/>
  <c r="AG4" i="3" s="1"/>
  <c r="AE4" i="3"/>
  <c r="Z4" i="3"/>
  <c r="AA4" i="3" s="1"/>
  <c r="AB4" i="3" s="1"/>
  <c r="U4" i="3"/>
  <c r="P4" i="3"/>
  <c r="Q4" i="3" s="1"/>
  <c r="R4" i="3" s="1"/>
  <c r="H4" i="3"/>
  <c r="E4" i="3"/>
  <c r="AF3" i="3"/>
  <c r="AG3" i="3" s="1"/>
  <c r="AE3" i="3"/>
  <c r="Z3" i="3"/>
  <c r="AA3" i="3" s="1"/>
  <c r="AB3" i="3" s="1"/>
  <c r="U3" i="3"/>
  <c r="P3" i="3"/>
  <c r="Q3" i="3" s="1"/>
  <c r="R3" i="3" s="1"/>
  <c r="H3" i="3"/>
  <c r="E3" i="3"/>
  <c r="AF2" i="3"/>
  <c r="AG2" i="3" s="1"/>
  <c r="AE2" i="3"/>
  <c r="Z2" i="3"/>
  <c r="AA2" i="3" s="1"/>
  <c r="AB2" i="3" s="1"/>
  <c r="U2" i="3"/>
  <c r="P2" i="3"/>
  <c r="P11" i="3" s="1"/>
  <c r="H2" i="3"/>
  <c r="E2" i="3"/>
  <c r="AE8" i="2"/>
  <c r="AF8" i="2" s="1"/>
  <c r="AG8" i="2" s="1"/>
  <c r="Z8" i="2"/>
  <c r="AA8" i="2" s="1"/>
  <c r="AB8" i="2" s="1"/>
  <c r="U8" i="2"/>
  <c r="P8" i="2"/>
  <c r="Q8" i="2" s="1"/>
  <c r="R8" i="2" s="1"/>
  <c r="K8" i="2"/>
  <c r="H8" i="2"/>
  <c r="E8" i="2"/>
  <c r="AE7" i="2"/>
  <c r="AF7" i="2" s="1"/>
  <c r="AG7" i="2" s="1"/>
  <c r="Z7" i="2"/>
  <c r="AA7" i="2" s="1"/>
  <c r="AB7" i="2" s="1"/>
  <c r="U7" i="2"/>
  <c r="P7" i="2"/>
  <c r="Q7" i="2" s="1"/>
  <c r="R7" i="2" s="1"/>
  <c r="H7" i="2"/>
  <c r="E7" i="2"/>
  <c r="AE6" i="2"/>
  <c r="AF6" i="2" s="1"/>
  <c r="AG6" i="2" s="1"/>
  <c r="Z6" i="2"/>
  <c r="AA6" i="2" s="1"/>
  <c r="AB6" i="2" s="1"/>
  <c r="U6" i="2"/>
  <c r="P6" i="2"/>
  <c r="Q6" i="2" s="1"/>
  <c r="R6" i="2" s="1"/>
  <c r="H6" i="2"/>
  <c r="E6" i="2"/>
  <c r="AE5" i="2"/>
  <c r="AF5" i="2" s="1"/>
  <c r="AG5" i="2" s="1"/>
  <c r="Z5" i="2"/>
  <c r="AA5" i="2" s="1"/>
  <c r="AB5" i="2" s="1"/>
  <c r="U5" i="2"/>
  <c r="P5" i="2"/>
  <c r="Q5" i="2" s="1"/>
  <c r="R5" i="2" s="1"/>
  <c r="H5" i="2"/>
  <c r="E5" i="2"/>
  <c r="AE4" i="2"/>
  <c r="AF4" i="2" s="1"/>
  <c r="AG4" i="2" s="1"/>
  <c r="Z4" i="2"/>
  <c r="AA4" i="2" s="1"/>
  <c r="AB4" i="2" s="1"/>
  <c r="U4" i="2"/>
  <c r="P4" i="2"/>
  <c r="Q4" i="2" s="1"/>
  <c r="R4" i="2" s="1"/>
  <c r="H4" i="2"/>
  <c r="E4" i="2"/>
  <c r="AE3" i="2"/>
  <c r="AF3" i="2" s="1"/>
  <c r="AG3" i="2" s="1"/>
  <c r="Z3" i="2"/>
  <c r="AA3" i="2" s="1"/>
  <c r="AB3" i="2" s="1"/>
  <c r="U3" i="2"/>
  <c r="P3" i="2"/>
  <c r="Q3" i="2" s="1"/>
  <c r="R3" i="2" s="1"/>
  <c r="K3" i="2"/>
  <c r="H3" i="2"/>
  <c r="E3" i="2"/>
  <c r="AF2" i="2"/>
  <c r="AG2" i="2" s="1"/>
  <c r="AE2" i="2"/>
  <c r="Z2" i="2"/>
  <c r="AA2" i="2" s="1"/>
  <c r="AB2" i="2" s="1"/>
  <c r="U2" i="2"/>
  <c r="P2" i="2"/>
  <c r="P11" i="2" s="1"/>
  <c r="H2" i="2"/>
  <c r="E2" i="2"/>
  <c r="AE7" i="1"/>
  <c r="AF7" i="1" s="1"/>
  <c r="AG7" i="1" s="1"/>
  <c r="Z7" i="1"/>
  <c r="AA7" i="1" s="1"/>
  <c r="AB7" i="1" s="1"/>
  <c r="U7" i="1"/>
  <c r="P7" i="1"/>
  <c r="Q7" i="1" s="1"/>
  <c r="R7" i="1" s="1"/>
  <c r="H7" i="1"/>
  <c r="E7" i="1"/>
  <c r="AE6" i="1"/>
  <c r="AF6" i="1" s="1"/>
  <c r="AG6" i="1" s="1"/>
  <c r="Z6" i="1"/>
  <c r="AA6" i="1" s="1"/>
  <c r="AB6" i="1" s="1"/>
  <c r="U6" i="1"/>
  <c r="P6" i="1"/>
  <c r="Q6" i="1" s="1"/>
  <c r="R6" i="1" s="1"/>
  <c r="H6" i="1"/>
  <c r="E6" i="1"/>
  <c r="AE5" i="1"/>
  <c r="AF5" i="1" s="1"/>
  <c r="AG5" i="1" s="1"/>
  <c r="Z5" i="1"/>
  <c r="AA5" i="1" s="1"/>
  <c r="AB5" i="1" s="1"/>
  <c r="U5" i="1"/>
  <c r="P5" i="1"/>
  <c r="Q5" i="1" s="1"/>
  <c r="R5" i="1" s="1"/>
  <c r="H5" i="1"/>
  <c r="E5" i="1"/>
  <c r="AE4" i="1"/>
  <c r="AF4" i="1" s="1"/>
  <c r="AG4" i="1" s="1"/>
  <c r="Z4" i="1"/>
  <c r="AA4" i="1" s="1"/>
  <c r="AB4" i="1" s="1"/>
  <c r="U4" i="1"/>
  <c r="P4" i="1"/>
  <c r="Q4" i="1" s="1"/>
  <c r="R4" i="1" s="1"/>
  <c r="H4" i="1"/>
  <c r="E4" i="1"/>
  <c r="AE3" i="1"/>
  <c r="AF3" i="1" s="1"/>
  <c r="AG3" i="1" s="1"/>
  <c r="Z3" i="1"/>
  <c r="AA3" i="1" s="1"/>
  <c r="AB3" i="1" s="1"/>
  <c r="U3" i="1"/>
  <c r="P3" i="1"/>
  <c r="Q3" i="1" s="1"/>
  <c r="R3" i="1" s="1"/>
  <c r="K3" i="1"/>
  <c r="H3" i="1"/>
  <c r="E3" i="1"/>
  <c r="AE2" i="1"/>
  <c r="AF2" i="1" s="1"/>
  <c r="Z2" i="1"/>
  <c r="AA2" i="1" s="1"/>
  <c r="U2" i="1"/>
  <c r="P2" i="1"/>
  <c r="Q2" i="1" s="1"/>
  <c r="K2" i="1"/>
  <c r="H2" i="1"/>
  <c r="E2" i="1"/>
  <c r="AJ32" i="6"/>
  <c r="AI32" i="6"/>
  <c r="AH32" i="6"/>
  <c r="AE32" i="6"/>
  <c r="AD32" i="6"/>
  <c r="AC32" i="6"/>
  <c r="X32" i="6"/>
  <c r="U32" i="6"/>
  <c r="T32" i="6"/>
  <c r="S32" i="6"/>
  <c r="N32" i="6"/>
  <c r="K32" i="6"/>
  <c r="H32" i="6"/>
  <c r="AH31" i="6"/>
  <c r="AI31" i="6" s="1"/>
  <c r="AJ31" i="6" s="1"/>
  <c r="AE31" i="6"/>
  <c r="AD31" i="6"/>
  <c r="AC31" i="6"/>
  <c r="U31" i="6"/>
  <c r="T31" i="6"/>
  <c r="S31" i="6"/>
  <c r="K31" i="6"/>
  <c r="H31" i="6"/>
  <c r="AJ30" i="6"/>
  <c r="AI30" i="6"/>
  <c r="AH30" i="6"/>
  <c r="AE30" i="6"/>
  <c r="AD30" i="6"/>
  <c r="AC30" i="6"/>
  <c r="X30" i="6"/>
  <c r="U30" i="6"/>
  <c r="T30" i="6"/>
  <c r="S30" i="6"/>
  <c r="N30" i="6"/>
  <c r="K30" i="6"/>
  <c r="H30" i="6"/>
  <c r="AH29" i="6"/>
  <c r="AI29" i="6" s="1"/>
  <c r="AJ29" i="6" s="1"/>
  <c r="AE29" i="6"/>
  <c r="AD29" i="6"/>
  <c r="AC29" i="6"/>
  <c r="X29" i="6"/>
  <c r="U29" i="6"/>
  <c r="T29" i="6"/>
  <c r="S29" i="6"/>
  <c r="N29" i="6"/>
  <c r="K29" i="6"/>
  <c r="H29" i="6"/>
  <c r="AI28" i="6"/>
  <c r="AJ28" i="6" s="1"/>
  <c r="AH28" i="6"/>
  <c r="AC28" i="6"/>
  <c r="AD28" i="6" s="1"/>
  <c r="AE28" i="6" s="1"/>
  <c r="U28" i="6"/>
  <c r="T28" i="6"/>
  <c r="S28" i="6"/>
  <c r="N28" i="6"/>
  <c r="K28" i="6"/>
  <c r="H28" i="6"/>
  <c r="AI27" i="6"/>
  <c r="AJ27" i="6" s="1"/>
  <c r="AH27" i="6"/>
  <c r="AC27" i="6"/>
  <c r="AD27" i="6" s="1"/>
  <c r="AE27" i="6" s="1"/>
  <c r="X27" i="6"/>
  <c r="S27" i="6"/>
  <c r="T27" i="6" s="1"/>
  <c r="U27" i="6" s="1"/>
  <c r="N27" i="6"/>
  <c r="K27" i="6"/>
  <c r="H27" i="6"/>
  <c r="AJ26" i="6"/>
  <c r="AI26" i="6"/>
  <c r="AH26" i="6"/>
  <c r="AD26" i="6"/>
  <c r="AE26" i="6" s="1"/>
  <c r="AC26" i="6"/>
  <c r="X26" i="6"/>
  <c r="T26" i="6"/>
  <c r="U26" i="6" s="1"/>
  <c r="S26" i="6"/>
  <c r="N26" i="6"/>
  <c r="K26" i="6"/>
  <c r="H26" i="6"/>
  <c r="AJ25" i="6"/>
  <c r="AI25" i="6"/>
  <c r="AH25" i="6"/>
  <c r="AE25" i="6"/>
  <c r="AD25" i="6"/>
  <c r="AC25" i="6"/>
  <c r="X25" i="6"/>
  <c r="U25" i="6"/>
  <c r="T25" i="6"/>
  <c r="S25" i="6"/>
  <c r="N25" i="6"/>
  <c r="K25" i="6"/>
  <c r="H25" i="6"/>
  <c r="AH24" i="6"/>
  <c r="AI24" i="6" s="1"/>
  <c r="AJ24" i="6" s="1"/>
  <c r="AE24" i="6"/>
  <c r="AD24" i="6"/>
  <c r="AC24" i="6"/>
  <c r="X24" i="6"/>
  <c r="U24" i="6"/>
  <c r="T24" i="6"/>
  <c r="S24" i="6"/>
  <c r="N24" i="6"/>
  <c r="K24" i="6"/>
  <c r="H24" i="6"/>
  <c r="AI23" i="6"/>
  <c r="AJ23" i="6" s="1"/>
  <c r="AH23" i="6"/>
  <c r="AC23" i="6"/>
  <c r="AD23" i="6" s="1"/>
  <c r="AE23" i="6" s="1"/>
  <c r="X23" i="6"/>
  <c r="S23" i="6"/>
  <c r="T23" i="6" s="1"/>
  <c r="U23" i="6" s="1"/>
  <c r="N23" i="6"/>
  <c r="K23" i="6"/>
  <c r="H23" i="6"/>
  <c r="AI22" i="6"/>
  <c r="AJ22" i="6" s="1"/>
  <c r="AH22" i="6"/>
  <c r="AC22" i="6"/>
  <c r="AD22" i="6" s="1"/>
  <c r="AE22" i="6" s="1"/>
  <c r="X22" i="6"/>
  <c r="S22" i="6"/>
  <c r="T22" i="6" s="1"/>
  <c r="U22" i="6" s="1"/>
  <c r="N22" i="6"/>
  <c r="K22" i="6"/>
  <c r="H22" i="6"/>
  <c r="AJ21" i="6"/>
  <c r="AI21" i="6"/>
  <c r="AH21" i="6"/>
  <c r="AD21" i="6"/>
  <c r="AE21" i="6" s="1"/>
  <c r="AC21" i="6"/>
  <c r="X21" i="6"/>
  <c r="T21" i="6"/>
  <c r="U21" i="6" s="1"/>
  <c r="S21" i="6"/>
  <c r="N21" i="6"/>
  <c r="K21" i="6"/>
  <c r="H21" i="6"/>
  <c r="AH20" i="6"/>
  <c r="AI20" i="6" s="1"/>
  <c r="AJ20" i="6" s="1"/>
  <c r="AE20" i="6"/>
  <c r="AD20" i="6"/>
  <c r="AC20" i="6"/>
  <c r="X20" i="6"/>
  <c r="U20" i="6"/>
  <c r="T20" i="6"/>
  <c r="S20" i="6"/>
  <c r="N20" i="6"/>
  <c r="K20" i="6"/>
  <c r="H20" i="6"/>
  <c r="AH19" i="6"/>
  <c r="AI19" i="6" s="1"/>
  <c r="AJ19" i="6" s="1"/>
  <c r="AC19" i="6"/>
  <c r="AD19" i="6" s="1"/>
  <c r="AE19" i="6" s="1"/>
  <c r="X19" i="6"/>
  <c r="S19" i="6"/>
  <c r="T19" i="6" s="1"/>
  <c r="U19" i="6" s="1"/>
  <c r="N19" i="6"/>
  <c r="K19" i="6"/>
  <c r="H19" i="6"/>
  <c r="AI18" i="6"/>
  <c r="AJ18" i="6" s="1"/>
  <c r="AH18" i="6"/>
  <c r="AC18" i="6"/>
  <c r="AD18" i="6" s="1"/>
  <c r="AE18" i="6" s="1"/>
  <c r="X18" i="6"/>
  <c r="S18" i="6"/>
  <c r="T18" i="6" s="1"/>
  <c r="U18" i="6" s="1"/>
  <c r="N18" i="6"/>
  <c r="K18" i="6"/>
  <c r="H18" i="6"/>
  <c r="AJ17" i="6"/>
  <c r="AI17" i="6"/>
  <c r="AH17" i="6"/>
  <c r="AD17" i="6"/>
  <c r="AE17" i="6" s="1"/>
  <c r="AC17" i="6"/>
  <c r="X17" i="6"/>
  <c r="T17" i="6"/>
  <c r="U17" i="6" s="1"/>
  <c r="S17" i="6"/>
  <c r="N17" i="6"/>
  <c r="K17" i="6"/>
  <c r="H17" i="6"/>
  <c r="AH16" i="6"/>
  <c r="AI16" i="6" s="1"/>
  <c r="AJ16" i="6" s="1"/>
  <c r="AE16" i="6"/>
  <c r="AD16" i="6"/>
  <c r="AC16" i="6"/>
  <c r="X16" i="6"/>
  <c r="U16" i="6"/>
  <c r="T16" i="6"/>
  <c r="S16" i="6"/>
  <c r="N16" i="6"/>
  <c r="K16" i="6"/>
  <c r="H16" i="6"/>
  <c r="AH15" i="6"/>
  <c r="AI15" i="6" s="1"/>
  <c r="AJ15" i="6" s="1"/>
  <c r="AC15" i="6"/>
  <c r="AD15" i="6" s="1"/>
  <c r="AE15" i="6" s="1"/>
  <c r="X15" i="6"/>
  <c r="S15" i="6"/>
  <c r="T15" i="6" s="1"/>
  <c r="U15" i="6" s="1"/>
  <c r="N15" i="6"/>
  <c r="K15" i="6"/>
  <c r="H15" i="6"/>
  <c r="AI14" i="6"/>
  <c r="AJ14" i="6" s="1"/>
  <c r="AH14" i="6"/>
  <c r="AC14" i="6"/>
  <c r="AD14" i="6" s="1"/>
  <c r="AE14" i="6" s="1"/>
  <c r="X14" i="6"/>
  <c r="S14" i="6"/>
  <c r="T14" i="6" s="1"/>
  <c r="U14" i="6" s="1"/>
  <c r="N14" i="6"/>
  <c r="K14" i="6"/>
  <c r="H14" i="6"/>
  <c r="AJ13" i="6"/>
  <c r="AI13" i="6"/>
  <c r="AH13" i="6"/>
  <c r="AD13" i="6"/>
  <c r="AE13" i="6" s="1"/>
  <c r="AC13" i="6"/>
  <c r="S13" i="6"/>
  <c r="T13" i="6" s="1"/>
  <c r="U13" i="6" s="1"/>
  <c r="N13" i="6"/>
  <c r="K13" i="6"/>
  <c r="H13" i="6"/>
  <c r="AJ12" i="6"/>
  <c r="AI12" i="6"/>
  <c r="AH12" i="6"/>
  <c r="AD12" i="6"/>
  <c r="AE12" i="6" s="1"/>
  <c r="AC12" i="6"/>
  <c r="X12" i="6"/>
  <c r="T12" i="6"/>
  <c r="U12" i="6" s="1"/>
  <c r="S12" i="6"/>
  <c r="N12" i="6"/>
  <c r="K12" i="6"/>
  <c r="H12" i="6"/>
  <c r="AH11" i="6"/>
  <c r="AI11" i="6" s="1"/>
  <c r="AJ11" i="6" s="1"/>
  <c r="AE11" i="6"/>
  <c r="AD11" i="6"/>
  <c r="AC11" i="6"/>
  <c r="X11" i="6"/>
  <c r="U11" i="6"/>
  <c r="T11" i="6"/>
  <c r="S11" i="6"/>
  <c r="N11" i="6"/>
  <c r="K11" i="6"/>
  <c r="H11" i="6"/>
  <c r="AH10" i="6"/>
  <c r="AI10" i="6" s="1"/>
  <c r="AJ10" i="6" s="1"/>
  <c r="AC10" i="6"/>
  <c r="AD10" i="6" s="1"/>
  <c r="AE10" i="6" s="1"/>
  <c r="X10" i="6"/>
  <c r="S10" i="6"/>
  <c r="T10" i="6" s="1"/>
  <c r="U10" i="6" s="1"/>
  <c r="K10" i="6"/>
  <c r="H10" i="6"/>
  <c r="AH9" i="6"/>
  <c r="AI9" i="6" s="1"/>
  <c r="AJ9" i="6" s="1"/>
  <c r="AC9" i="6"/>
  <c r="AD9" i="6" s="1"/>
  <c r="AE9" i="6" s="1"/>
  <c r="X9" i="6"/>
  <c r="S9" i="6"/>
  <c r="T9" i="6" s="1"/>
  <c r="U9" i="6" s="1"/>
  <c r="K9" i="6"/>
  <c r="H9" i="6"/>
  <c r="AH8" i="6"/>
  <c r="AI8" i="6" s="1"/>
  <c r="AJ8" i="6" s="1"/>
  <c r="AC8" i="6"/>
  <c r="AD8" i="6" s="1"/>
  <c r="AE8" i="6" s="1"/>
  <c r="U8" i="6"/>
  <c r="T8" i="6"/>
  <c r="S8" i="6"/>
  <c r="N8" i="6"/>
  <c r="K8" i="6"/>
  <c r="H8" i="6"/>
  <c r="AH7" i="6"/>
  <c r="AI7" i="6" s="1"/>
  <c r="AJ7" i="6" s="1"/>
  <c r="AC7" i="6"/>
  <c r="AD7" i="6" s="1"/>
  <c r="AE7" i="6" s="1"/>
  <c r="X7" i="6"/>
  <c r="S7" i="6"/>
  <c r="T7" i="6" s="1"/>
  <c r="U7" i="6" s="1"/>
  <c r="K7" i="6"/>
  <c r="H7" i="6"/>
  <c r="AH6" i="6"/>
  <c r="AI6" i="6" s="1"/>
  <c r="AJ6" i="6" s="1"/>
  <c r="AC6" i="6"/>
  <c r="AD6" i="6" s="1"/>
  <c r="AE6" i="6" s="1"/>
  <c r="X6" i="6"/>
  <c r="S6" i="6"/>
  <c r="T6" i="6" s="1"/>
  <c r="U6" i="6" s="1"/>
  <c r="K6" i="6"/>
  <c r="H6" i="6"/>
  <c r="AH5" i="6"/>
  <c r="AI5" i="6" s="1"/>
  <c r="AJ5" i="6" s="1"/>
  <c r="AC5" i="6"/>
  <c r="AD5" i="6" s="1"/>
  <c r="AE5" i="6" s="1"/>
  <c r="X5" i="6"/>
  <c r="S5" i="6"/>
  <c r="T5" i="6" s="1"/>
  <c r="U5" i="6" s="1"/>
  <c r="N5" i="6"/>
  <c r="K5" i="6"/>
  <c r="H5" i="6"/>
  <c r="AI4" i="6"/>
  <c r="AJ4" i="6" s="1"/>
  <c r="AH4" i="6"/>
  <c r="AC4" i="6"/>
  <c r="AD4" i="6" s="1"/>
  <c r="AE4" i="6" s="1"/>
  <c r="X4" i="6"/>
  <c r="S4" i="6"/>
  <c r="T4" i="6" s="1"/>
  <c r="U4" i="6" s="1"/>
  <c r="N4" i="6"/>
  <c r="K4" i="6"/>
  <c r="H4" i="6"/>
  <c r="AJ3" i="6"/>
  <c r="AI3" i="6"/>
  <c r="AH3" i="6"/>
  <c r="AD3" i="6"/>
  <c r="AE3" i="6" s="1"/>
  <c r="AC3" i="6"/>
  <c r="X3" i="6"/>
  <c r="T3" i="6"/>
  <c r="U3" i="6" s="1"/>
  <c r="S3" i="6"/>
  <c r="N3" i="6"/>
  <c r="K3" i="6"/>
  <c r="H3" i="6"/>
  <c r="AH2" i="6"/>
  <c r="AI2" i="6" s="1"/>
  <c r="AJ2" i="6" s="1"/>
  <c r="AE2" i="6"/>
  <c r="AD2" i="6"/>
  <c r="AC2" i="6"/>
  <c r="X2" i="6"/>
  <c r="U2" i="6"/>
  <c r="T2" i="6"/>
  <c r="S2" i="6"/>
  <c r="N2" i="6"/>
  <c r="K2" i="6"/>
  <c r="H2" i="6"/>
  <c r="S12" i="3"/>
  <c r="O12" i="3"/>
  <c r="S11" i="3"/>
  <c r="O11" i="3"/>
  <c r="S10" i="3"/>
  <c r="O10" i="3"/>
  <c r="S9" i="3"/>
  <c r="O9" i="3"/>
  <c r="BB13" i="2"/>
  <c r="AZ13" i="2"/>
  <c r="AX13" i="2"/>
  <c r="AV13" i="2"/>
  <c r="AT13" i="2"/>
  <c r="BK12" i="2"/>
  <c r="BJ12" i="2"/>
  <c r="BI12" i="2"/>
  <c r="BH12" i="2"/>
  <c r="BG12" i="2"/>
  <c r="BB12" i="2"/>
  <c r="AZ12" i="2"/>
  <c r="AX12" i="2"/>
  <c r="AV12" i="2"/>
  <c r="AT12" i="2"/>
  <c r="BK11" i="2"/>
  <c r="BJ11" i="2"/>
  <c r="BI11" i="2"/>
  <c r="BH11" i="2"/>
  <c r="BG11" i="2"/>
  <c r="BB11" i="2"/>
  <c r="AZ11" i="2"/>
  <c r="AX11" i="2"/>
  <c r="AV11" i="2"/>
  <c r="AT11" i="2"/>
  <c r="BK10" i="2"/>
  <c r="BJ10" i="2"/>
  <c r="BI10" i="2"/>
  <c r="BH10" i="2"/>
  <c r="BG10" i="2"/>
  <c r="BB10" i="2"/>
  <c r="AZ10" i="2"/>
  <c r="AX10" i="2"/>
  <c r="AV10" i="2"/>
  <c r="AT10" i="2"/>
  <c r="BK9" i="2"/>
  <c r="BJ9" i="2"/>
  <c r="BI9" i="2"/>
  <c r="BH9" i="2"/>
  <c r="BG9" i="2"/>
  <c r="S12" i="2"/>
  <c r="O12" i="2"/>
  <c r="S11" i="2"/>
  <c r="O11" i="2"/>
  <c r="S10" i="2"/>
  <c r="O10" i="2"/>
  <c r="S9" i="2"/>
  <c r="O9" i="2"/>
  <c r="B12" i="1"/>
  <c r="B11" i="1"/>
  <c r="B10" i="1"/>
  <c r="B9" i="1"/>
  <c r="P10" i="3" l="1"/>
  <c r="P12" i="3"/>
  <c r="Q2" i="3"/>
  <c r="P9" i="3"/>
  <c r="P12" i="2"/>
  <c r="Q2" i="2"/>
  <c r="P10" i="2"/>
  <c r="P9" i="2"/>
  <c r="R2" i="1"/>
  <c r="AB2" i="1"/>
  <c r="AF22" i="1"/>
  <c r="AF21" i="1"/>
  <c r="AG2" i="1"/>
  <c r="F37" i="6"/>
  <c r="G37" i="6"/>
  <c r="H37" i="6"/>
  <c r="I37" i="6"/>
  <c r="J37" i="6"/>
  <c r="K37" i="6"/>
  <c r="L37" i="6"/>
  <c r="M37" i="6"/>
  <c r="N37" i="6"/>
  <c r="E37" i="6"/>
  <c r="F71" i="5"/>
  <c r="G71" i="5"/>
  <c r="H71" i="5"/>
  <c r="I71" i="5"/>
  <c r="J71" i="5"/>
  <c r="K71" i="5"/>
  <c r="L71" i="5"/>
  <c r="M71" i="5"/>
  <c r="N71" i="5"/>
  <c r="E71" i="5"/>
  <c r="E34" i="8"/>
  <c r="F34" i="8"/>
  <c r="D34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2" i="8"/>
  <c r="AJ19" i="2"/>
  <c r="AJ18" i="2"/>
  <c r="AJ17" i="2"/>
  <c r="AW22" i="1"/>
  <c r="AW21" i="1"/>
  <c r="AW20" i="1"/>
  <c r="AT22" i="1"/>
  <c r="AT21" i="1"/>
  <c r="AT20" i="1"/>
  <c r="AJ22" i="1"/>
  <c r="AJ21" i="1"/>
  <c r="AJ20" i="1"/>
  <c r="Z19" i="2"/>
  <c r="Z18" i="2"/>
  <c r="Z17" i="2"/>
  <c r="Z22" i="1"/>
  <c r="Z21" i="1"/>
  <c r="Z20" i="1"/>
  <c r="AF19" i="2"/>
  <c r="AF18" i="2"/>
  <c r="AF17" i="2"/>
  <c r="R2" i="3" l="1"/>
  <c r="Q12" i="3"/>
  <c r="Q10" i="3"/>
  <c r="Q11" i="3"/>
  <c r="Q9" i="3"/>
  <c r="Q9" i="2"/>
  <c r="R2" i="2"/>
  <c r="Q12" i="2"/>
  <c r="Q10" i="2"/>
  <c r="Q11" i="2"/>
  <c r="AF20" i="1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B8" i="4"/>
  <c r="B6" i="4"/>
  <c r="B7" i="4"/>
  <c r="F34" i="6"/>
  <c r="G34" i="6"/>
  <c r="H34" i="6"/>
  <c r="I34" i="6"/>
  <c r="J34" i="6"/>
  <c r="K34" i="6"/>
  <c r="L34" i="6"/>
  <c r="M34" i="6"/>
  <c r="N34" i="6"/>
  <c r="F35" i="6"/>
  <c r="G35" i="6"/>
  <c r="H35" i="6"/>
  <c r="I35" i="6"/>
  <c r="J35" i="6"/>
  <c r="K35" i="6"/>
  <c r="L35" i="6"/>
  <c r="M35" i="6"/>
  <c r="N35" i="6"/>
  <c r="F36" i="6"/>
  <c r="G36" i="6"/>
  <c r="H36" i="6"/>
  <c r="I36" i="6"/>
  <c r="J36" i="6"/>
  <c r="K36" i="6"/>
  <c r="L36" i="6"/>
  <c r="M36" i="6"/>
  <c r="N36" i="6"/>
  <c r="E36" i="6"/>
  <c r="E35" i="6"/>
  <c r="E34" i="6"/>
  <c r="N67" i="5"/>
  <c r="N68" i="5"/>
  <c r="N69" i="5"/>
  <c r="N70" i="5"/>
  <c r="F70" i="5"/>
  <c r="G70" i="5"/>
  <c r="H70" i="5"/>
  <c r="I70" i="5"/>
  <c r="J70" i="5"/>
  <c r="K70" i="5"/>
  <c r="L70" i="5"/>
  <c r="M70" i="5"/>
  <c r="E70" i="5"/>
  <c r="F67" i="5"/>
  <c r="G67" i="5"/>
  <c r="H67" i="5"/>
  <c r="I67" i="5"/>
  <c r="J67" i="5"/>
  <c r="K67" i="5"/>
  <c r="L67" i="5"/>
  <c r="M67" i="5"/>
  <c r="F68" i="5"/>
  <c r="G68" i="5"/>
  <c r="H68" i="5"/>
  <c r="I68" i="5"/>
  <c r="J68" i="5"/>
  <c r="K68" i="5"/>
  <c r="L68" i="5"/>
  <c r="M68" i="5"/>
  <c r="F69" i="5"/>
  <c r="G69" i="5"/>
  <c r="H69" i="5"/>
  <c r="I69" i="5"/>
  <c r="J69" i="5"/>
  <c r="K69" i="5"/>
  <c r="L69" i="5"/>
  <c r="M69" i="5"/>
  <c r="E69" i="5"/>
  <c r="E68" i="5"/>
  <c r="E67" i="5"/>
  <c r="R12" i="3" l="1"/>
  <c r="R10" i="3"/>
  <c r="R11" i="3"/>
  <c r="R9" i="3"/>
  <c r="R12" i="2"/>
  <c r="R10" i="2"/>
  <c r="R11" i="2"/>
  <c r="R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tc={DE877267-160D-4BD7-B52D-EBC16E31DF9C}</author>
  </authors>
  <commentList>
    <comment ref="H52" authorId="0" shapeId="0" xr:uid="{DE877267-160D-4BD7-B52D-EBC16E31DF9C}">
      <text>
        <t>[Threaded comment]
Your version of Excel allows you to read this threaded comment; however, any edits to it will get removed if the file is opened in a newer version of Excel. Learn more: https://go.microsoft.com/fwlink/?linkid=870924
Comment:
    6604</t>
      </text>
    </comment>
  </commentList>
</comments>
</file>

<file path=xl/sharedStrings.xml><?xml version="1.0" encoding="utf-8"?>
<sst xmlns="http://schemas.openxmlformats.org/spreadsheetml/2006/main" count="566" uniqueCount="193">
  <si>
    <t>Sample</t>
  </si>
  <si>
    <t>As</t>
  </si>
  <si>
    <t>Ba</t>
  </si>
  <si>
    <t>Cr</t>
  </si>
  <si>
    <t>Cu</t>
  </si>
  <si>
    <t>Pb</t>
  </si>
  <si>
    <t>Rb</t>
  </si>
  <si>
    <t>Sr</t>
  </si>
  <si>
    <t>V</t>
  </si>
  <si>
    <t>Zn</t>
  </si>
  <si>
    <t>Ca</t>
  </si>
  <si>
    <t>Mn</t>
  </si>
  <si>
    <t>P</t>
  </si>
  <si>
    <t>X</t>
  </si>
  <si>
    <t>Y</t>
  </si>
  <si>
    <t>st10 51-75</t>
  </si>
  <si>
    <t>st48 51-75</t>
  </si>
  <si>
    <t>st29 51-75</t>
  </si>
  <si>
    <t>st50 51-75</t>
  </si>
  <si>
    <t>st10</t>
  </si>
  <si>
    <t>St15</t>
  </si>
  <si>
    <t>st48</t>
  </si>
  <si>
    <t>st50</t>
  </si>
  <si>
    <t>St50</t>
  </si>
  <si>
    <t>STC 0-25</t>
  </si>
  <si>
    <t>STC 26-50</t>
  </si>
  <si>
    <t>STC 51-75</t>
  </si>
  <si>
    <t>SAMPLE</t>
  </si>
  <si>
    <t>st4</t>
  </si>
  <si>
    <t>st6</t>
  </si>
  <si>
    <t>st8</t>
  </si>
  <si>
    <t>st12</t>
  </si>
  <si>
    <t>st14</t>
  </si>
  <si>
    <t>st16</t>
  </si>
  <si>
    <t>st18</t>
  </si>
  <si>
    <t>st20</t>
  </si>
  <si>
    <t>st22</t>
  </si>
  <si>
    <t>st24</t>
  </si>
  <si>
    <t>st26</t>
  </si>
  <si>
    <t>st28</t>
  </si>
  <si>
    <t>st30</t>
  </si>
  <si>
    <t>st32</t>
  </si>
  <si>
    <t>st34</t>
  </si>
  <si>
    <t>st36</t>
  </si>
  <si>
    <t>st38</t>
  </si>
  <si>
    <t>st40</t>
  </si>
  <si>
    <t>st42</t>
  </si>
  <si>
    <t>st44</t>
  </si>
  <si>
    <t>st46</t>
  </si>
  <si>
    <t>st52</t>
  </si>
  <si>
    <t>st54</t>
  </si>
  <si>
    <t>st56</t>
  </si>
  <si>
    <t>st58</t>
  </si>
  <si>
    <t>st60</t>
  </si>
  <si>
    <t>st62</t>
  </si>
  <si>
    <t>st64</t>
  </si>
  <si>
    <t>St1</t>
  </si>
  <si>
    <t>St2</t>
  </si>
  <si>
    <t>St3</t>
  </si>
  <si>
    <t>St4</t>
  </si>
  <si>
    <t>St5</t>
  </si>
  <si>
    <t>St6</t>
  </si>
  <si>
    <t>St7</t>
  </si>
  <si>
    <t>St8</t>
  </si>
  <si>
    <t>St9</t>
  </si>
  <si>
    <t>St10</t>
  </si>
  <si>
    <t>St11</t>
  </si>
  <si>
    <t>St12</t>
  </si>
  <si>
    <t>St13</t>
  </si>
  <si>
    <t>St14</t>
  </si>
  <si>
    <t>St16</t>
  </si>
  <si>
    <t>St17</t>
  </si>
  <si>
    <t>St18</t>
  </si>
  <si>
    <t>St19</t>
  </si>
  <si>
    <t>St20</t>
  </si>
  <si>
    <t>St21</t>
  </si>
  <si>
    <t>St22</t>
  </si>
  <si>
    <t>St23</t>
  </si>
  <si>
    <t>St24</t>
  </si>
  <si>
    <t>St25</t>
  </si>
  <si>
    <t>St26</t>
  </si>
  <si>
    <t>St27</t>
  </si>
  <si>
    <t>St28</t>
  </si>
  <si>
    <t>St29</t>
  </si>
  <si>
    <t>St30</t>
  </si>
  <si>
    <t>St31</t>
  </si>
  <si>
    <t>St32</t>
  </si>
  <si>
    <t>St33</t>
  </si>
  <si>
    <t>St34</t>
  </si>
  <si>
    <t>St35</t>
  </si>
  <si>
    <t>St36</t>
  </si>
  <si>
    <t>St37</t>
  </si>
  <si>
    <t>St38</t>
  </si>
  <si>
    <t>St39</t>
  </si>
  <si>
    <t>St40</t>
  </si>
  <si>
    <t>St41</t>
  </si>
  <si>
    <t>St42</t>
  </si>
  <si>
    <t>St43</t>
  </si>
  <si>
    <t>St44</t>
  </si>
  <si>
    <t>St45</t>
  </si>
  <si>
    <t>St46</t>
  </si>
  <si>
    <t>St47</t>
  </si>
  <si>
    <t>St48</t>
  </si>
  <si>
    <t>St49</t>
  </si>
  <si>
    <t>St51</t>
  </si>
  <si>
    <t>St52</t>
  </si>
  <si>
    <t>St53</t>
  </si>
  <si>
    <t>St54</t>
  </si>
  <si>
    <t>St55</t>
  </si>
  <si>
    <t>St56</t>
  </si>
  <si>
    <t>St57</t>
  </si>
  <si>
    <t>St58</t>
  </si>
  <si>
    <t>St59</t>
  </si>
  <si>
    <t>St60</t>
  </si>
  <si>
    <t>St61</t>
  </si>
  <si>
    <t>St62</t>
  </si>
  <si>
    <t>St63</t>
  </si>
  <si>
    <t>St64</t>
  </si>
  <si>
    <t>min</t>
  </si>
  <si>
    <t>av</t>
  </si>
  <si>
    <t>max</t>
  </si>
  <si>
    <t>number</t>
  </si>
  <si>
    <t>As Error</t>
  </si>
  <si>
    <t>Pb Error</t>
  </si>
  <si>
    <t>W Error</t>
  </si>
  <si>
    <t>Zn Error</t>
  </si>
  <si>
    <t>Cu Error</t>
  </si>
  <si>
    <t>Ni</t>
  </si>
  <si>
    <t>Ni Error</t>
  </si>
  <si>
    <t>Co</t>
  </si>
  <si>
    <t>Co Error</t>
  </si>
  <si>
    <t>Fe</t>
  </si>
  <si>
    <t>Fe Error</t>
  </si>
  <si>
    <t>Mn Error</t>
  </si>
  <si>
    <t>Cr Error</t>
  </si>
  <si>
    <t>V Error</t>
  </si>
  <si>
    <t>Ti</t>
  </si>
  <si>
    <t>Ti Error</t>
  </si>
  <si>
    <t>Ca Error</t>
  </si>
  <si>
    <t>K</t>
  </si>
  <si>
    <t>K Error</t>
  </si>
  <si>
    <t>Al</t>
  </si>
  <si>
    <t>Al Error</t>
  </si>
  <si>
    <t>P Error</t>
  </si>
  <si>
    <t>Si</t>
  </si>
  <si>
    <t>Si Error</t>
  </si>
  <si>
    <t>Cl</t>
  </si>
  <si>
    <t>Cl Error</t>
  </si>
  <si>
    <t>S</t>
  </si>
  <si>
    <t>S Error</t>
  </si>
  <si>
    <t>Mg</t>
  </si>
  <si>
    <t>Mg Error</t>
  </si>
  <si>
    <t>Ba Error</t>
  </si>
  <si>
    <t>st10 0-25</t>
  </si>
  <si>
    <t>&lt; LOD</t>
  </si>
  <si>
    <t>st10 26-50</t>
  </si>
  <si>
    <t>st15 0-25</t>
  </si>
  <si>
    <t>st15 26-50</t>
  </si>
  <si>
    <t>st48 0-25</t>
  </si>
  <si>
    <t>st48 26-50</t>
  </si>
  <si>
    <t>st29 0-25</t>
  </si>
  <si>
    <t>st29 26-50</t>
  </si>
  <si>
    <t>st63 0-25</t>
  </si>
  <si>
    <t>st63 26-50</t>
  </si>
  <si>
    <t>stc1 0-25</t>
  </si>
  <si>
    <t>stc1 26-50</t>
  </si>
  <si>
    <t>stc1 51-75</t>
  </si>
  <si>
    <t>st50 26-50</t>
  </si>
  <si>
    <t>st15 51-75</t>
  </si>
  <si>
    <t>Distance from church (m)</t>
  </si>
  <si>
    <t>Surf Pb</t>
  </si>
  <si>
    <t>Lab Pb</t>
  </si>
  <si>
    <t>difference</t>
  </si>
  <si>
    <t>average</t>
  </si>
  <si>
    <t>SD</t>
  </si>
  <si>
    <t>Corrected values</t>
  </si>
  <si>
    <t>Min</t>
  </si>
  <si>
    <t>Average</t>
  </si>
  <si>
    <t>Max</t>
  </si>
  <si>
    <t>Pb corrected</t>
  </si>
  <si>
    <t>Zn corrected</t>
  </si>
  <si>
    <t>Cu corrected</t>
  </si>
  <si>
    <t>Fe2O3 wt.%</t>
  </si>
  <si>
    <t>Fe2O3 corrected</t>
  </si>
  <si>
    <t>Fe corrected</t>
  </si>
  <si>
    <t>Mn corrected</t>
  </si>
  <si>
    <t>TiO2 wt.%</t>
  </si>
  <si>
    <t>TiO2 corrected</t>
  </si>
  <si>
    <t>Ti correction</t>
  </si>
  <si>
    <t>CaO wt.%</t>
  </si>
  <si>
    <t>CaO corrected</t>
  </si>
  <si>
    <t>Ca corrected</t>
  </si>
  <si>
    <t>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</si>
</sst>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Tahoma"/>
      <family val="2"/>
    </font>
    <font>
      <sz val="9"/>
      <color rgb="FFC00000"/>
      <name val="Tahoma"/>
      <family val="2"/>
    </font>
    <font>
      <b/>
      <sz val="9"/>
      <color theme="1"/>
      <name val="Tahoma"/>
      <family val="2"/>
    </font>
    <font>
      <b/>
      <sz val="9"/>
      <color rgb="FFC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2" fillId="2" borderId="0" xfId="0" applyFont="1" applyFill="1" applyAlignment="1">
      <alignment vertical="center"/>
    </xf>
    <xf numFmtId="0" fontId="0" fillId="0" borderId="0" xfId="0" quotePrefix="1"/>
    <xf numFmtId="164" fontId="0" fillId="0" borderId="0" xfId="0" applyNumberFormat="1"/>
    <xf numFmtId="164" fontId="1" fillId="0" borderId="0" xfId="0" applyNumberFormat="1" applyFont="1"/>
    <xf numFmtId="1" fontId="0" fillId="0" borderId="0" xfId="0" quotePrefix="1" applyNumberFormat="1"/>
    <xf numFmtId="2" fontId="0" fillId="0" borderId="0" xfId="0" applyNumberFormat="1"/>
    <xf numFmtId="0" fontId="3" fillId="2" borderId="0" xfId="0" applyFont="1" applyFill="1" applyAlignment="1">
      <alignment vertical="center"/>
    </xf>
    <xf numFmtId="2" fontId="1" fillId="0" borderId="0" xfId="0" applyNumberFormat="1" applyFo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quotePrefix="1" applyAlignment="1">
      <alignment horizontal="left"/>
    </xf>
    <xf numFmtId="0" fontId="0" fillId="3" borderId="0" xfId="0" quotePrefix="1" applyFill="1"/>
    <xf numFmtId="1" fontId="0" fillId="3" borderId="0" xfId="0" applyNumberFormat="1" applyFill="1" applyAlignment="1">
      <alignment horizontal="center"/>
    </xf>
    <xf numFmtId="0" fontId="0" fillId="3" borderId="0" xfId="0" applyFill="1"/>
    <xf numFmtId="1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Pb - in situ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4603302712160979"/>
                  <c:y val="-7.234580052493438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3.3713x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- 102.35x + 813.7</a:t>
                    </a:r>
                    <a:br>
                      <a:rPr lang="en-US" baseline="0"/>
                    </a:br>
                    <a:r>
                      <a:rPr lang="en-US" baseline="0"/>
                      <a:t>R² = 0.08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situ '!$D$2:$D$65</c:f>
              <c:numCache>
                <c:formatCode>General</c:formatCode>
                <c:ptCount val="64"/>
                <c:pt idx="0">
                  <c:v>18.3</c:v>
                </c:pt>
                <c:pt idx="1">
                  <c:v>17.100000000000001</c:v>
                </c:pt>
                <c:pt idx="2">
                  <c:v>16.2</c:v>
                </c:pt>
                <c:pt idx="3">
                  <c:v>19</c:v>
                </c:pt>
                <c:pt idx="4">
                  <c:v>23.7</c:v>
                </c:pt>
                <c:pt idx="5">
                  <c:v>25.5</c:v>
                </c:pt>
                <c:pt idx="6">
                  <c:v>20.6</c:v>
                </c:pt>
                <c:pt idx="7">
                  <c:v>18.2</c:v>
                </c:pt>
                <c:pt idx="8">
                  <c:v>15.5</c:v>
                </c:pt>
                <c:pt idx="9">
                  <c:v>15.2</c:v>
                </c:pt>
                <c:pt idx="10">
                  <c:v>17.3</c:v>
                </c:pt>
                <c:pt idx="11">
                  <c:v>13.4</c:v>
                </c:pt>
                <c:pt idx="12">
                  <c:v>9.1999999999999993</c:v>
                </c:pt>
                <c:pt idx="13">
                  <c:v>9.9</c:v>
                </c:pt>
                <c:pt idx="14">
                  <c:v>17.8</c:v>
                </c:pt>
                <c:pt idx="15">
                  <c:v>20.100000000000001</c:v>
                </c:pt>
                <c:pt idx="16">
                  <c:v>16.7</c:v>
                </c:pt>
                <c:pt idx="17">
                  <c:v>12.3</c:v>
                </c:pt>
                <c:pt idx="18">
                  <c:v>8.8000000000000007</c:v>
                </c:pt>
                <c:pt idx="19">
                  <c:v>11.2</c:v>
                </c:pt>
                <c:pt idx="20">
                  <c:v>7.3</c:v>
                </c:pt>
                <c:pt idx="21">
                  <c:v>4.9000000000000004</c:v>
                </c:pt>
                <c:pt idx="22">
                  <c:v>3</c:v>
                </c:pt>
                <c:pt idx="23">
                  <c:v>6.7</c:v>
                </c:pt>
                <c:pt idx="24">
                  <c:v>11.7</c:v>
                </c:pt>
                <c:pt idx="25">
                  <c:v>15.8</c:v>
                </c:pt>
                <c:pt idx="26">
                  <c:v>19.3</c:v>
                </c:pt>
                <c:pt idx="27">
                  <c:v>14.3</c:v>
                </c:pt>
                <c:pt idx="28">
                  <c:v>11.3</c:v>
                </c:pt>
                <c:pt idx="29">
                  <c:v>1.5</c:v>
                </c:pt>
                <c:pt idx="30">
                  <c:v>1.2</c:v>
                </c:pt>
                <c:pt idx="31">
                  <c:v>1.3</c:v>
                </c:pt>
                <c:pt idx="32">
                  <c:v>0.9</c:v>
                </c:pt>
                <c:pt idx="33">
                  <c:v>2.1</c:v>
                </c:pt>
                <c:pt idx="34">
                  <c:v>4.0999999999999996</c:v>
                </c:pt>
                <c:pt idx="35">
                  <c:v>4.5</c:v>
                </c:pt>
                <c:pt idx="36">
                  <c:v>11.7</c:v>
                </c:pt>
                <c:pt idx="37">
                  <c:v>16.3</c:v>
                </c:pt>
                <c:pt idx="38">
                  <c:v>14</c:v>
                </c:pt>
                <c:pt idx="39">
                  <c:v>11</c:v>
                </c:pt>
                <c:pt idx="40">
                  <c:v>0.9</c:v>
                </c:pt>
                <c:pt idx="41">
                  <c:v>3.2</c:v>
                </c:pt>
                <c:pt idx="42">
                  <c:v>9.1999999999999993</c:v>
                </c:pt>
                <c:pt idx="43">
                  <c:v>14.2</c:v>
                </c:pt>
                <c:pt idx="44">
                  <c:v>11.4</c:v>
                </c:pt>
                <c:pt idx="45">
                  <c:v>5</c:v>
                </c:pt>
                <c:pt idx="46">
                  <c:v>1</c:v>
                </c:pt>
                <c:pt idx="47">
                  <c:v>0.9</c:v>
                </c:pt>
                <c:pt idx="48">
                  <c:v>3.4</c:v>
                </c:pt>
                <c:pt idx="49">
                  <c:v>0.4</c:v>
                </c:pt>
                <c:pt idx="50">
                  <c:v>1.1000000000000001</c:v>
                </c:pt>
                <c:pt idx="51">
                  <c:v>5.5</c:v>
                </c:pt>
                <c:pt idx="52">
                  <c:v>9.9</c:v>
                </c:pt>
                <c:pt idx="53">
                  <c:v>10.6</c:v>
                </c:pt>
                <c:pt idx="54">
                  <c:v>7.4</c:v>
                </c:pt>
                <c:pt idx="55">
                  <c:v>11</c:v>
                </c:pt>
                <c:pt idx="56">
                  <c:v>10.9</c:v>
                </c:pt>
                <c:pt idx="57">
                  <c:v>6.6</c:v>
                </c:pt>
                <c:pt idx="58">
                  <c:v>6</c:v>
                </c:pt>
                <c:pt idx="59">
                  <c:v>17.600000000000001</c:v>
                </c:pt>
                <c:pt idx="60">
                  <c:v>14.3</c:v>
                </c:pt>
                <c:pt idx="61">
                  <c:v>14</c:v>
                </c:pt>
                <c:pt idx="62">
                  <c:v>15.9</c:v>
                </c:pt>
                <c:pt idx="63">
                  <c:v>21.5</c:v>
                </c:pt>
              </c:numCache>
            </c:numRef>
          </c:xVal>
          <c:yVal>
            <c:numRef>
              <c:f>'Surface in situ '!$H$2:$H$65</c:f>
              <c:numCache>
                <c:formatCode>0</c:formatCode>
                <c:ptCount val="64"/>
                <c:pt idx="0">
                  <c:v>20.25</c:v>
                </c:pt>
                <c:pt idx="1">
                  <c:v>26.88</c:v>
                </c:pt>
                <c:pt idx="2">
                  <c:v>44.07</c:v>
                </c:pt>
                <c:pt idx="3">
                  <c:v>27.03</c:v>
                </c:pt>
                <c:pt idx="4">
                  <c:v>64.62</c:v>
                </c:pt>
                <c:pt idx="5">
                  <c:v>56.78</c:v>
                </c:pt>
                <c:pt idx="6">
                  <c:v>28.9</c:v>
                </c:pt>
                <c:pt idx="7">
                  <c:v>29.87</c:v>
                </c:pt>
                <c:pt idx="8">
                  <c:v>32.869999999999997</c:v>
                </c:pt>
                <c:pt idx="9">
                  <c:v>33.53</c:v>
                </c:pt>
                <c:pt idx="10">
                  <c:v>46.59</c:v>
                </c:pt>
                <c:pt idx="11">
                  <c:v>22.47</c:v>
                </c:pt>
                <c:pt idx="12">
                  <c:v>77.17</c:v>
                </c:pt>
                <c:pt idx="13">
                  <c:v>55.39</c:v>
                </c:pt>
                <c:pt idx="14">
                  <c:v>1210.99</c:v>
                </c:pt>
                <c:pt idx="15">
                  <c:v>25.49</c:v>
                </c:pt>
                <c:pt idx="16">
                  <c:v>26.69</c:v>
                </c:pt>
                <c:pt idx="17">
                  <c:v>32.369999999999997</c:v>
                </c:pt>
                <c:pt idx="18">
                  <c:v>41.33</c:v>
                </c:pt>
                <c:pt idx="19">
                  <c:v>23.74</c:v>
                </c:pt>
                <c:pt idx="20">
                  <c:v>10.51</c:v>
                </c:pt>
                <c:pt idx="21">
                  <c:v>35.86</c:v>
                </c:pt>
                <c:pt idx="22">
                  <c:v>41.98</c:v>
                </c:pt>
                <c:pt idx="23">
                  <c:v>54.95</c:v>
                </c:pt>
                <c:pt idx="24">
                  <c:v>71.8</c:v>
                </c:pt>
                <c:pt idx="25">
                  <c:v>761.96</c:v>
                </c:pt>
                <c:pt idx="26">
                  <c:v>44.93</c:v>
                </c:pt>
                <c:pt idx="27">
                  <c:v>19.989999999999998</c:v>
                </c:pt>
                <c:pt idx="28">
                  <c:v>22.22</c:v>
                </c:pt>
                <c:pt idx="29">
                  <c:v>38.659999999999997</c:v>
                </c:pt>
                <c:pt idx="30">
                  <c:v>131.84</c:v>
                </c:pt>
                <c:pt idx="31">
                  <c:v>96.27</c:v>
                </c:pt>
                <c:pt idx="32">
                  <c:v>124.74</c:v>
                </c:pt>
                <c:pt idx="33">
                  <c:v>366.45</c:v>
                </c:pt>
                <c:pt idx="34">
                  <c:v>204.81</c:v>
                </c:pt>
                <c:pt idx="35">
                  <c:v>196.1</c:v>
                </c:pt>
                <c:pt idx="36">
                  <c:v>69.87</c:v>
                </c:pt>
                <c:pt idx="37">
                  <c:v>206.87</c:v>
                </c:pt>
                <c:pt idx="38">
                  <c:v>24.15</c:v>
                </c:pt>
                <c:pt idx="39">
                  <c:v>31.83</c:v>
                </c:pt>
                <c:pt idx="40">
                  <c:v>153.91</c:v>
                </c:pt>
                <c:pt idx="41">
                  <c:v>319.31</c:v>
                </c:pt>
                <c:pt idx="42">
                  <c:v>28.67</c:v>
                </c:pt>
                <c:pt idx="43">
                  <c:v>13.57</c:v>
                </c:pt>
                <c:pt idx="44">
                  <c:v>26.82</c:v>
                </c:pt>
                <c:pt idx="45">
                  <c:v>36.24</c:v>
                </c:pt>
                <c:pt idx="46">
                  <c:v>305.19</c:v>
                </c:pt>
                <c:pt idx="47">
                  <c:v>182.8</c:v>
                </c:pt>
                <c:pt idx="48">
                  <c:v>223.53</c:v>
                </c:pt>
                <c:pt idx="49">
                  <c:v>627.95000000000005</c:v>
                </c:pt>
                <c:pt idx="50">
                  <c:v>6604</c:v>
                </c:pt>
                <c:pt idx="51">
                  <c:v>117.82</c:v>
                </c:pt>
                <c:pt idx="52">
                  <c:v>67.11</c:v>
                </c:pt>
                <c:pt idx="53">
                  <c:v>35.21</c:v>
                </c:pt>
                <c:pt idx="54">
                  <c:v>64.52</c:v>
                </c:pt>
                <c:pt idx="55">
                  <c:v>75.02</c:v>
                </c:pt>
                <c:pt idx="56">
                  <c:v>57.44</c:v>
                </c:pt>
                <c:pt idx="57">
                  <c:v>38.880000000000003</c:v>
                </c:pt>
                <c:pt idx="58">
                  <c:v>1610.34</c:v>
                </c:pt>
                <c:pt idx="59">
                  <c:v>72.02</c:v>
                </c:pt>
                <c:pt idx="60">
                  <c:v>87.16</c:v>
                </c:pt>
                <c:pt idx="61">
                  <c:v>35.99</c:v>
                </c:pt>
                <c:pt idx="62">
                  <c:v>402.8</c:v>
                </c:pt>
                <c:pt idx="63">
                  <c:v>94.32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8-45EA-B083-987463E0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Pb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 - in situ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0.10449409448818897"/>
                  <c:y val="-0.1170869787109944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58.84x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- 1833.5x + 23580</a:t>
                    </a:r>
                    <a:br>
                      <a:rPr lang="en-US" baseline="0"/>
                    </a:br>
                    <a:r>
                      <a:rPr lang="en-US" baseline="0"/>
                      <a:t>R² = 0.27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situ '!$D$2:$D$65</c:f>
              <c:numCache>
                <c:formatCode>General</c:formatCode>
                <c:ptCount val="64"/>
                <c:pt idx="0">
                  <c:v>18.3</c:v>
                </c:pt>
                <c:pt idx="1">
                  <c:v>17.100000000000001</c:v>
                </c:pt>
                <c:pt idx="2">
                  <c:v>16.2</c:v>
                </c:pt>
                <c:pt idx="3">
                  <c:v>19</c:v>
                </c:pt>
                <c:pt idx="4">
                  <c:v>23.7</c:v>
                </c:pt>
                <c:pt idx="5">
                  <c:v>25.5</c:v>
                </c:pt>
                <c:pt idx="6">
                  <c:v>20.6</c:v>
                </c:pt>
                <c:pt idx="7">
                  <c:v>18.2</c:v>
                </c:pt>
                <c:pt idx="8">
                  <c:v>15.5</c:v>
                </c:pt>
                <c:pt idx="9">
                  <c:v>15.2</c:v>
                </c:pt>
                <c:pt idx="10">
                  <c:v>17.3</c:v>
                </c:pt>
                <c:pt idx="11">
                  <c:v>13.4</c:v>
                </c:pt>
                <c:pt idx="12">
                  <c:v>9.1999999999999993</c:v>
                </c:pt>
                <c:pt idx="13">
                  <c:v>9.9</c:v>
                </c:pt>
                <c:pt idx="14">
                  <c:v>17.8</c:v>
                </c:pt>
                <c:pt idx="15">
                  <c:v>20.100000000000001</c:v>
                </c:pt>
                <c:pt idx="16">
                  <c:v>16.7</c:v>
                </c:pt>
                <c:pt idx="17">
                  <c:v>12.3</c:v>
                </c:pt>
                <c:pt idx="18">
                  <c:v>8.8000000000000007</c:v>
                </c:pt>
                <c:pt idx="19">
                  <c:v>11.2</c:v>
                </c:pt>
                <c:pt idx="20">
                  <c:v>7.3</c:v>
                </c:pt>
                <c:pt idx="21">
                  <c:v>4.9000000000000004</c:v>
                </c:pt>
                <c:pt idx="22">
                  <c:v>3</c:v>
                </c:pt>
                <c:pt idx="23">
                  <c:v>6.7</c:v>
                </c:pt>
                <c:pt idx="24">
                  <c:v>11.7</c:v>
                </c:pt>
                <c:pt idx="25">
                  <c:v>15.8</c:v>
                </c:pt>
                <c:pt idx="26">
                  <c:v>19.3</c:v>
                </c:pt>
                <c:pt idx="27">
                  <c:v>14.3</c:v>
                </c:pt>
                <c:pt idx="28">
                  <c:v>11.3</c:v>
                </c:pt>
                <c:pt idx="29">
                  <c:v>1.5</c:v>
                </c:pt>
                <c:pt idx="30">
                  <c:v>1.2</c:v>
                </c:pt>
                <c:pt idx="31">
                  <c:v>1.3</c:v>
                </c:pt>
                <c:pt idx="32">
                  <c:v>0.9</c:v>
                </c:pt>
                <c:pt idx="33">
                  <c:v>2.1</c:v>
                </c:pt>
                <c:pt idx="34">
                  <c:v>4.0999999999999996</c:v>
                </c:pt>
                <c:pt idx="35">
                  <c:v>4.5</c:v>
                </c:pt>
                <c:pt idx="36">
                  <c:v>11.7</c:v>
                </c:pt>
                <c:pt idx="37">
                  <c:v>16.3</c:v>
                </c:pt>
                <c:pt idx="38">
                  <c:v>14</c:v>
                </c:pt>
                <c:pt idx="39">
                  <c:v>11</c:v>
                </c:pt>
                <c:pt idx="40">
                  <c:v>0.9</c:v>
                </c:pt>
                <c:pt idx="41">
                  <c:v>3.2</c:v>
                </c:pt>
                <c:pt idx="42">
                  <c:v>9.1999999999999993</c:v>
                </c:pt>
                <c:pt idx="43">
                  <c:v>14.2</c:v>
                </c:pt>
                <c:pt idx="44">
                  <c:v>11.4</c:v>
                </c:pt>
                <c:pt idx="45">
                  <c:v>5</c:v>
                </c:pt>
                <c:pt idx="46">
                  <c:v>1</c:v>
                </c:pt>
                <c:pt idx="47">
                  <c:v>0.9</c:v>
                </c:pt>
                <c:pt idx="48">
                  <c:v>3.4</c:v>
                </c:pt>
                <c:pt idx="49">
                  <c:v>0.4</c:v>
                </c:pt>
                <c:pt idx="50">
                  <c:v>1.1000000000000001</c:v>
                </c:pt>
                <c:pt idx="51">
                  <c:v>5.5</c:v>
                </c:pt>
                <c:pt idx="52">
                  <c:v>9.9</c:v>
                </c:pt>
                <c:pt idx="53">
                  <c:v>10.6</c:v>
                </c:pt>
                <c:pt idx="54">
                  <c:v>7.4</c:v>
                </c:pt>
                <c:pt idx="55">
                  <c:v>11</c:v>
                </c:pt>
                <c:pt idx="56">
                  <c:v>10.9</c:v>
                </c:pt>
                <c:pt idx="57">
                  <c:v>6.6</c:v>
                </c:pt>
                <c:pt idx="58">
                  <c:v>6</c:v>
                </c:pt>
                <c:pt idx="59">
                  <c:v>17.600000000000001</c:v>
                </c:pt>
                <c:pt idx="60">
                  <c:v>14.3</c:v>
                </c:pt>
                <c:pt idx="61">
                  <c:v>14</c:v>
                </c:pt>
                <c:pt idx="62">
                  <c:v>15.9</c:v>
                </c:pt>
                <c:pt idx="63">
                  <c:v>21.5</c:v>
                </c:pt>
              </c:numCache>
            </c:numRef>
          </c:xVal>
          <c:yVal>
            <c:numRef>
              <c:f>'Surface in situ '!$M$2:$M$65</c:f>
              <c:numCache>
                <c:formatCode>0</c:formatCode>
                <c:ptCount val="64"/>
                <c:pt idx="0">
                  <c:v>7308.84</c:v>
                </c:pt>
                <c:pt idx="1">
                  <c:v>9056.09</c:v>
                </c:pt>
                <c:pt idx="2">
                  <c:v>19956.41</c:v>
                </c:pt>
                <c:pt idx="3">
                  <c:v>9667.65</c:v>
                </c:pt>
                <c:pt idx="4">
                  <c:v>9767.75</c:v>
                </c:pt>
                <c:pt idx="5">
                  <c:v>11492.81</c:v>
                </c:pt>
                <c:pt idx="6">
                  <c:v>9114</c:v>
                </c:pt>
                <c:pt idx="7">
                  <c:v>4923.6400000000003</c:v>
                </c:pt>
                <c:pt idx="8">
                  <c:v>6485.39</c:v>
                </c:pt>
                <c:pt idx="9">
                  <c:v>5283.22</c:v>
                </c:pt>
                <c:pt idx="10">
                  <c:v>4596.51</c:v>
                </c:pt>
                <c:pt idx="11">
                  <c:v>10109.83</c:v>
                </c:pt>
                <c:pt idx="12">
                  <c:v>14167.72</c:v>
                </c:pt>
                <c:pt idx="13">
                  <c:v>9061.52</c:v>
                </c:pt>
                <c:pt idx="14">
                  <c:v>12468.58</c:v>
                </c:pt>
                <c:pt idx="15">
                  <c:v>11413.41</c:v>
                </c:pt>
                <c:pt idx="16">
                  <c:v>2045.33</c:v>
                </c:pt>
                <c:pt idx="17">
                  <c:v>6665.14</c:v>
                </c:pt>
                <c:pt idx="18">
                  <c:v>8752.81</c:v>
                </c:pt>
                <c:pt idx="19">
                  <c:v>8030.31</c:v>
                </c:pt>
                <c:pt idx="20">
                  <c:v>11526.52</c:v>
                </c:pt>
                <c:pt idx="21">
                  <c:v>20121.13</c:v>
                </c:pt>
                <c:pt idx="22">
                  <c:v>20938.72</c:v>
                </c:pt>
                <c:pt idx="23">
                  <c:v>16601.099999999999</c:v>
                </c:pt>
                <c:pt idx="24">
                  <c:v>4982.8500000000004</c:v>
                </c:pt>
                <c:pt idx="25">
                  <c:v>11137.02</c:v>
                </c:pt>
                <c:pt idx="26">
                  <c:v>11985.43</c:v>
                </c:pt>
                <c:pt idx="27">
                  <c:v>11855.52</c:v>
                </c:pt>
                <c:pt idx="28">
                  <c:v>9726.39</c:v>
                </c:pt>
                <c:pt idx="29">
                  <c:v>16830.97</c:v>
                </c:pt>
                <c:pt idx="30">
                  <c:v>28671.01</c:v>
                </c:pt>
                <c:pt idx="31">
                  <c:v>32730.39</c:v>
                </c:pt>
                <c:pt idx="32">
                  <c:v>23686.05</c:v>
                </c:pt>
                <c:pt idx="33">
                  <c:v>19304.13</c:v>
                </c:pt>
                <c:pt idx="34">
                  <c:v>18960.39</c:v>
                </c:pt>
                <c:pt idx="35">
                  <c:v>3791.16</c:v>
                </c:pt>
                <c:pt idx="36">
                  <c:v>7241.98</c:v>
                </c:pt>
                <c:pt idx="37">
                  <c:v>8830.4500000000007</c:v>
                </c:pt>
                <c:pt idx="38">
                  <c:v>32568.55</c:v>
                </c:pt>
                <c:pt idx="39">
                  <c:v>7680.44</c:v>
                </c:pt>
                <c:pt idx="40">
                  <c:v>6216.12</c:v>
                </c:pt>
                <c:pt idx="41">
                  <c:v>6517</c:v>
                </c:pt>
                <c:pt idx="42">
                  <c:v>4858.47</c:v>
                </c:pt>
                <c:pt idx="43">
                  <c:v>8643.0400000000009</c:v>
                </c:pt>
                <c:pt idx="44">
                  <c:v>13238.87</c:v>
                </c:pt>
                <c:pt idx="45">
                  <c:v>9991.7199999999993</c:v>
                </c:pt>
                <c:pt idx="46">
                  <c:v>19096.95</c:v>
                </c:pt>
                <c:pt idx="47">
                  <c:v>23433.93</c:v>
                </c:pt>
                <c:pt idx="48">
                  <c:v>6529.56</c:v>
                </c:pt>
                <c:pt idx="49">
                  <c:v>49467.38</c:v>
                </c:pt>
                <c:pt idx="50">
                  <c:v>17219.38</c:v>
                </c:pt>
                <c:pt idx="51">
                  <c:v>30773.18</c:v>
                </c:pt>
                <c:pt idx="52">
                  <c:v>10717.01</c:v>
                </c:pt>
                <c:pt idx="53">
                  <c:v>5922.29</c:v>
                </c:pt>
                <c:pt idx="54">
                  <c:v>6534.27</c:v>
                </c:pt>
                <c:pt idx="55">
                  <c:v>22106.59</c:v>
                </c:pt>
                <c:pt idx="56">
                  <c:v>11730.06</c:v>
                </c:pt>
                <c:pt idx="57">
                  <c:v>1273.95</c:v>
                </c:pt>
                <c:pt idx="58">
                  <c:v>21542.959999999999</c:v>
                </c:pt>
                <c:pt idx="59">
                  <c:v>18138.21</c:v>
                </c:pt>
                <c:pt idx="60">
                  <c:v>8455.4</c:v>
                </c:pt>
                <c:pt idx="61">
                  <c:v>16056.16</c:v>
                </c:pt>
                <c:pt idx="62">
                  <c:v>11964.96</c:v>
                </c:pt>
                <c:pt idx="63">
                  <c:v>12874.34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81-4EEF-A851-EBA6DFCC1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Pb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Pb - 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7630358705161852E-2"/>
                  <c:y val="-0.100123578302712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-476.2ln(x) + 1549.2</a:t>
                    </a:r>
                    <a:br>
                      <a:rPr lang="en-US" baseline="0"/>
                    </a:br>
                    <a:r>
                      <a:rPr lang="en-US" baseline="0"/>
                      <a:t>R² = 0.32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lab'!$H$2:$H$32</c:f>
              <c:numCache>
                <c:formatCode>0</c:formatCode>
                <c:ptCount val="31"/>
                <c:pt idx="0">
                  <c:v>70.659649122807025</c:v>
                </c:pt>
                <c:pt idx="1">
                  <c:v>94.115789473684217</c:v>
                </c:pt>
                <c:pt idx="2">
                  <c:v>46.931578947368429</c:v>
                </c:pt>
                <c:pt idx="3">
                  <c:v>69.256140350877203</c:v>
                </c:pt>
                <c:pt idx="4">
                  <c:v>49.414035087719306</c:v>
                </c:pt>
                <c:pt idx="5">
                  <c:v>113.84385964912282</c:v>
                </c:pt>
                <c:pt idx="6">
                  <c:v>190.88771929824563</c:v>
                </c:pt>
                <c:pt idx="7">
                  <c:v>66.440350877192998</c:v>
                </c:pt>
                <c:pt idx="8">
                  <c:v>39.31754385964912</c:v>
                </c:pt>
                <c:pt idx="9">
                  <c:v>89.607017543859655</c:v>
                </c:pt>
                <c:pt idx="10">
                  <c:v>155.47543859649124</c:v>
                </c:pt>
                <c:pt idx="11">
                  <c:v>1054.0807017543862</c:v>
                </c:pt>
                <c:pt idx="12">
                  <c:v>45.256140350877196</c:v>
                </c:pt>
                <c:pt idx="13">
                  <c:v>162.93157894736845</c:v>
                </c:pt>
                <c:pt idx="14">
                  <c:v>161.31754385964916</c:v>
                </c:pt>
                <c:pt idx="15">
                  <c:v>954.69473684210539</c:v>
                </c:pt>
                <c:pt idx="16">
                  <c:v>399.23859649122812</c:v>
                </c:pt>
                <c:pt idx="17">
                  <c:v>309.42280701754385</c:v>
                </c:pt>
                <c:pt idx="18">
                  <c:v>59.677192982456141</c:v>
                </c:pt>
                <c:pt idx="19">
                  <c:v>638.41403508771941</c:v>
                </c:pt>
                <c:pt idx="20">
                  <c:v>56.361403508771943</c:v>
                </c:pt>
                <c:pt idx="21">
                  <c:v>79.089473684210532</c:v>
                </c:pt>
                <c:pt idx="22">
                  <c:v>346.60701754385968</c:v>
                </c:pt>
                <c:pt idx="23">
                  <c:v>2032.0017543859651</c:v>
                </c:pt>
                <c:pt idx="24">
                  <c:v>190.65964912280702</c:v>
                </c:pt>
                <c:pt idx="25">
                  <c:v>627.86140350877201</c:v>
                </c:pt>
                <c:pt idx="26">
                  <c:v>178.06315789473686</c:v>
                </c:pt>
                <c:pt idx="27">
                  <c:v>182.21228070175439</c:v>
                </c:pt>
                <c:pt idx="28">
                  <c:v>113.47543859649123</c:v>
                </c:pt>
                <c:pt idx="29">
                  <c:v>97.89649122807019</c:v>
                </c:pt>
                <c:pt idx="30">
                  <c:v>128.440350877193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43-4708-8C8C-357C23227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Pb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 - 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2.2899606299212599E-2"/>
                  <c:y val="-0.1509798775153105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lab'!$AG$2:$AG$32</c:f>
              <c:numCache>
                <c:formatCode>0</c:formatCode>
                <c:ptCount val="31"/>
                <c:pt idx="0">
                  <c:v>34789.410000000003</c:v>
                </c:pt>
                <c:pt idx="1">
                  <c:v>28980.79</c:v>
                </c:pt>
                <c:pt idx="2">
                  <c:v>9430.7199999999993</c:v>
                </c:pt>
                <c:pt idx="3">
                  <c:v>10342.17</c:v>
                </c:pt>
                <c:pt idx="4">
                  <c:v>31788.15</c:v>
                </c:pt>
                <c:pt idx="5">
                  <c:v>24882.36</c:v>
                </c:pt>
                <c:pt idx="6">
                  <c:v>37158.11</c:v>
                </c:pt>
                <c:pt idx="7">
                  <c:v>16315.67</c:v>
                </c:pt>
                <c:pt idx="8">
                  <c:v>10861.04</c:v>
                </c:pt>
                <c:pt idx="9">
                  <c:v>69025</c:v>
                </c:pt>
                <c:pt idx="10">
                  <c:v>34656.68</c:v>
                </c:pt>
                <c:pt idx="11">
                  <c:v>26212.81</c:v>
                </c:pt>
                <c:pt idx="12">
                  <c:v>8068.36</c:v>
                </c:pt>
                <c:pt idx="13">
                  <c:v>52921.51</c:v>
                </c:pt>
                <c:pt idx="14">
                  <c:v>97966.45</c:v>
                </c:pt>
                <c:pt idx="15">
                  <c:v>109092.52</c:v>
                </c:pt>
                <c:pt idx="16">
                  <c:v>25379.13</c:v>
                </c:pt>
                <c:pt idx="17">
                  <c:v>15620.19</c:v>
                </c:pt>
                <c:pt idx="18">
                  <c:v>16818.5</c:v>
                </c:pt>
                <c:pt idx="19">
                  <c:v>20827.03</c:v>
                </c:pt>
                <c:pt idx="20">
                  <c:v>11219.98</c:v>
                </c:pt>
                <c:pt idx="21">
                  <c:v>9962.76</c:v>
                </c:pt>
                <c:pt idx="22">
                  <c:v>71249.289999999994</c:v>
                </c:pt>
                <c:pt idx="23">
                  <c:v>164264.09</c:v>
                </c:pt>
                <c:pt idx="24">
                  <c:v>60437.3</c:v>
                </c:pt>
                <c:pt idx="25">
                  <c:v>21736.48</c:v>
                </c:pt>
                <c:pt idx="26">
                  <c:v>33505.11</c:v>
                </c:pt>
                <c:pt idx="27">
                  <c:v>11361.16</c:v>
                </c:pt>
                <c:pt idx="28">
                  <c:v>47331.47</c:v>
                </c:pt>
                <c:pt idx="29">
                  <c:v>23399.42</c:v>
                </c:pt>
                <c:pt idx="30">
                  <c:v>33372.46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89-4698-8B89-B5769123F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Ca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Zn - 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1.6996937882764655E-3"/>
                  <c:y val="-3.986876640419938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lab'!$K$2:$K$32</c:f>
              <c:numCache>
                <c:formatCode>0</c:formatCode>
                <c:ptCount val="31"/>
                <c:pt idx="0">
                  <c:v>143.39336917562721</c:v>
                </c:pt>
                <c:pt idx="1">
                  <c:v>400.2302867383512</c:v>
                </c:pt>
                <c:pt idx="2">
                  <c:v>80.79480286738351</c:v>
                </c:pt>
                <c:pt idx="3">
                  <c:v>100.48118279569891</c:v>
                </c:pt>
                <c:pt idx="4">
                  <c:v>89.432795698924721</c:v>
                </c:pt>
                <c:pt idx="5">
                  <c:v>98.975806451612883</c:v>
                </c:pt>
                <c:pt idx="6">
                  <c:v>282.77508960573476</c:v>
                </c:pt>
                <c:pt idx="7">
                  <c:v>143.30376344086019</c:v>
                </c:pt>
                <c:pt idx="8">
                  <c:v>73.214157706093175</c:v>
                </c:pt>
                <c:pt idx="9">
                  <c:v>123.59050179211468</c:v>
                </c:pt>
                <c:pt idx="10">
                  <c:v>149.98835125448028</c:v>
                </c:pt>
                <c:pt idx="11">
                  <c:v>265.63351254480284</c:v>
                </c:pt>
                <c:pt idx="12">
                  <c:v>95.579749103942646</c:v>
                </c:pt>
                <c:pt idx="13">
                  <c:v>323.74283154121861</c:v>
                </c:pt>
                <c:pt idx="14">
                  <c:v>1211.6281362007169</c:v>
                </c:pt>
                <c:pt idx="15">
                  <c:v>1703.6532258064515</c:v>
                </c:pt>
                <c:pt idx="16">
                  <c:v>135.50806451612902</c:v>
                </c:pt>
                <c:pt idx="17">
                  <c:v>137.27329749103941</c:v>
                </c:pt>
                <c:pt idx="18">
                  <c:v>115.4274193548387</c:v>
                </c:pt>
                <c:pt idx="19">
                  <c:v>138.68906810035841</c:v>
                </c:pt>
                <c:pt idx="20">
                  <c:v>91.672939068100348</c:v>
                </c:pt>
                <c:pt idx="21">
                  <c:v>145.12275985663081</c:v>
                </c:pt>
                <c:pt idx="22">
                  <c:v>2008.052867383512</c:v>
                </c:pt>
                <c:pt idx="23">
                  <c:v>5865.4274193548381</c:v>
                </c:pt>
                <c:pt idx="24">
                  <c:v>266.59229390681003</c:v>
                </c:pt>
                <c:pt idx="25">
                  <c:v>167.07616487455195</c:v>
                </c:pt>
                <c:pt idx="26">
                  <c:v>195.12275985663081</c:v>
                </c:pt>
                <c:pt idx="27">
                  <c:v>280.05107526881716</c:v>
                </c:pt>
                <c:pt idx="28">
                  <c:v>123.75179211469533</c:v>
                </c:pt>
                <c:pt idx="29">
                  <c:v>212.90949820788529</c:v>
                </c:pt>
                <c:pt idx="30">
                  <c:v>120.40053763440858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87-4BAE-A472-2DEFE5C46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Pb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As - 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7630358705161852E-2"/>
                  <c:y val="-0.100123578302712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-476.2ln(x) + 1549.2</a:t>
                    </a:r>
                    <a:br>
                      <a:rPr lang="en-US" baseline="0"/>
                    </a:br>
                    <a:r>
                      <a:rPr lang="en-US" baseline="0"/>
                      <a:t>R² = 0.32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lab'!$N$2:$N$32</c:f>
              <c:numCache>
                <c:formatCode>0</c:formatCode>
                <c:ptCount val="31"/>
                <c:pt idx="0">
                  <c:v>24.565883554647598</c:v>
                </c:pt>
                <c:pt idx="1">
                  <c:v>25.893769152196121</c:v>
                </c:pt>
                <c:pt idx="2">
                  <c:v>22.328907048008173</c:v>
                </c:pt>
                <c:pt idx="3">
                  <c:v>27.742594484167519</c:v>
                </c:pt>
                <c:pt idx="6">
                  <c:v>121.68539325842697</c:v>
                </c:pt>
                <c:pt idx="9">
                  <c:v>31.113381001021452</c:v>
                </c:pt>
                <c:pt idx="10">
                  <c:v>25.801838610827375</c:v>
                </c:pt>
                <c:pt idx="11">
                  <c:v>92.083758937691513</c:v>
                </c:pt>
                <c:pt idx="12">
                  <c:v>22.614913176710932</c:v>
                </c:pt>
                <c:pt idx="13">
                  <c:v>54.923391215526046</c:v>
                </c:pt>
                <c:pt idx="14">
                  <c:v>35.086823289070473</c:v>
                </c:pt>
                <c:pt idx="15">
                  <c:v>57.875383043922369</c:v>
                </c:pt>
                <c:pt idx="16">
                  <c:v>28.712972420837588</c:v>
                </c:pt>
                <c:pt idx="17">
                  <c:v>24.719101123595504</c:v>
                </c:pt>
                <c:pt idx="18">
                  <c:v>24.923391215526046</c:v>
                </c:pt>
                <c:pt idx="19">
                  <c:v>30.163432073544435</c:v>
                </c:pt>
                <c:pt idx="20">
                  <c:v>28.416751787538306</c:v>
                </c:pt>
                <c:pt idx="21">
                  <c:v>30.878447395301329</c:v>
                </c:pt>
                <c:pt idx="22">
                  <c:v>28.917262512768129</c:v>
                </c:pt>
                <c:pt idx="23">
                  <c:v>46.527068437180795</c:v>
                </c:pt>
                <c:pt idx="24">
                  <c:v>43.953013278855977</c:v>
                </c:pt>
                <c:pt idx="25">
                  <c:v>39.090909090909086</c:v>
                </c:pt>
                <c:pt idx="26">
                  <c:v>27.854954034729317</c:v>
                </c:pt>
                <c:pt idx="27">
                  <c:v>42.073544433094995</c:v>
                </c:pt>
                <c:pt idx="28">
                  <c:v>24.075587334014301</c:v>
                </c:pt>
                <c:pt idx="30">
                  <c:v>27.119509703779364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9C-4CD9-9E59-06C87B60D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Pb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 - 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8.2195975503062118E-4"/>
                  <c:y val="-4.11880285797608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lab'!$N$2:$N$32</c:f>
              <c:numCache>
                <c:formatCode>0</c:formatCode>
                <c:ptCount val="31"/>
                <c:pt idx="0">
                  <c:v>24.565883554647598</c:v>
                </c:pt>
                <c:pt idx="1">
                  <c:v>25.893769152196121</c:v>
                </c:pt>
                <c:pt idx="2">
                  <c:v>22.328907048008173</c:v>
                </c:pt>
                <c:pt idx="3">
                  <c:v>27.742594484167519</c:v>
                </c:pt>
                <c:pt idx="6">
                  <c:v>121.68539325842697</c:v>
                </c:pt>
                <c:pt idx="9">
                  <c:v>31.113381001021452</c:v>
                </c:pt>
                <c:pt idx="10">
                  <c:v>25.801838610827375</c:v>
                </c:pt>
                <c:pt idx="11">
                  <c:v>92.083758937691513</c:v>
                </c:pt>
                <c:pt idx="12">
                  <c:v>22.614913176710932</c:v>
                </c:pt>
                <c:pt idx="13">
                  <c:v>54.923391215526046</c:v>
                </c:pt>
                <c:pt idx="14">
                  <c:v>35.086823289070473</c:v>
                </c:pt>
                <c:pt idx="15">
                  <c:v>57.875383043922369</c:v>
                </c:pt>
                <c:pt idx="16">
                  <c:v>28.712972420837588</c:v>
                </c:pt>
                <c:pt idx="17">
                  <c:v>24.719101123595504</c:v>
                </c:pt>
                <c:pt idx="18">
                  <c:v>24.923391215526046</c:v>
                </c:pt>
                <c:pt idx="19">
                  <c:v>30.163432073544435</c:v>
                </c:pt>
                <c:pt idx="20">
                  <c:v>28.416751787538306</c:v>
                </c:pt>
                <c:pt idx="21">
                  <c:v>30.878447395301329</c:v>
                </c:pt>
                <c:pt idx="22">
                  <c:v>28.917262512768129</c:v>
                </c:pt>
                <c:pt idx="23">
                  <c:v>46.527068437180795</c:v>
                </c:pt>
                <c:pt idx="24">
                  <c:v>43.953013278855977</c:v>
                </c:pt>
                <c:pt idx="25">
                  <c:v>39.090909090909086</c:v>
                </c:pt>
                <c:pt idx="26">
                  <c:v>27.854954034729317</c:v>
                </c:pt>
                <c:pt idx="27">
                  <c:v>42.073544433094995</c:v>
                </c:pt>
                <c:pt idx="28">
                  <c:v>24.075587334014301</c:v>
                </c:pt>
                <c:pt idx="30">
                  <c:v>27.119509703779364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AA-4067-A8FA-4A8E6726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Cu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Fe - lab</a:t>
            </a:r>
          </a:p>
        </c:rich>
      </c:tx>
      <c:layout>
        <c:manualLayout>
          <c:xMode val="edge"/>
          <c:yMode val="edge"/>
          <c:x val="0.4684582239720034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1.368853893263342E-2"/>
                  <c:y val="4.195829687955672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'Surface in lab'!$D$2:$D$32</c:f>
              <c:numCache>
                <c:formatCode>General</c:formatCode>
                <c:ptCount val="31"/>
                <c:pt idx="0">
                  <c:v>19</c:v>
                </c:pt>
                <c:pt idx="1">
                  <c:v>25.5</c:v>
                </c:pt>
                <c:pt idx="2">
                  <c:v>18.2</c:v>
                </c:pt>
                <c:pt idx="3">
                  <c:v>15.2</c:v>
                </c:pt>
                <c:pt idx="4">
                  <c:v>13.4</c:v>
                </c:pt>
                <c:pt idx="5">
                  <c:v>9.9</c:v>
                </c:pt>
                <c:pt idx="6">
                  <c:v>20.100000000000001</c:v>
                </c:pt>
                <c:pt idx="7">
                  <c:v>12.3</c:v>
                </c:pt>
                <c:pt idx="8">
                  <c:v>11.2</c:v>
                </c:pt>
                <c:pt idx="9">
                  <c:v>4.9000000000000004</c:v>
                </c:pt>
                <c:pt idx="10">
                  <c:v>6.7</c:v>
                </c:pt>
                <c:pt idx="11">
                  <c:v>15.8</c:v>
                </c:pt>
                <c:pt idx="12">
                  <c:v>14.3</c:v>
                </c:pt>
                <c:pt idx="13">
                  <c:v>1.5</c:v>
                </c:pt>
                <c:pt idx="14">
                  <c:v>1.3</c:v>
                </c:pt>
                <c:pt idx="15">
                  <c:v>2.1</c:v>
                </c:pt>
                <c:pt idx="16">
                  <c:v>4.5</c:v>
                </c:pt>
                <c:pt idx="17">
                  <c:v>16.3</c:v>
                </c:pt>
                <c:pt idx="18">
                  <c:v>11</c:v>
                </c:pt>
                <c:pt idx="19">
                  <c:v>3.2</c:v>
                </c:pt>
                <c:pt idx="20">
                  <c:v>14.2</c:v>
                </c:pt>
                <c:pt idx="21">
                  <c:v>5</c:v>
                </c:pt>
                <c:pt idx="22">
                  <c:v>0.9</c:v>
                </c:pt>
                <c:pt idx="23">
                  <c:v>0.4</c:v>
                </c:pt>
                <c:pt idx="24">
                  <c:v>5.5</c:v>
                </c:pt>
                <c:pt idx="25">
                  <c:v>10.6</c:v>
                </c:pt>
                <c:pt idx="26">
                  <c:v>11</c:v>
                </c:pt>
                <c:pt idx="27">
                  <c:v>6.6</c:v>
                </c:pt>
                <c:pt idx="28">
                  <c:v>17.600000000000001</c:v>
                </c:pt>
                <c:pt idx="29">
                  <c:v>14</c:v>
                </c:pt>
                <c:pt idx="30">
                  <c:v>21.5</c:v>
                </c:pt>
              </c:numCache>
            </c:numRef>
          </c:xVal>
          <c:yVal>
            <c:numRef>
              <c:f>'Surface in lab'!$R$2:$R$32</c:f>
              <c:numCache>
                <c:formatCode>0</c:formatCode>
                <c:ptCount val="31"/>
                <c:pt idx="0">
                  <c:v>28726.51</c:v>
                </c:pt>
                <c:pt idx="1">
                  <c:v>28604.32</c:v>
                </c:pt>
                <c:pt idx="2">
                  <c:v>25339.16</c:v>
                </c:pt>
                <c:pt idx="3">
                  <c:v>27427.279999999999</c:v>
                </c:pt>
                <c:pt idx="4">
                  <c:v>26347.119999999999</c:v>
                </c:pt>
                <c:pt idx="5">
                  <c:v>26795.93</c:v>
                </c:pt>
                <c:pt idx="6">
                  <c:v>6224.86</c:v>
                </c:pt>
                <c:pt idx="7">
                  <c:v>29015.15</c:v>
                </c:pt>
                <c:pt idx="8">
                  <c:v>17660.72</c:v>
                </c:pt>
                <c:pt idx="9">
                  <c:v>29756.38</c:v>
                </c:pt>
                <c:pt idx="10">
                  <c:v>29454.37</c:v>
                </c:pt>
                <c:pt idx="11">
                  <c:v>7447.54</c:v>
                </c:pt>
                <c:pt idx="12">
                  <c:v>26914.09</c:v>
                </c:pt>
                <c:pt idx="13">
                  <c:v>25734.87</c:v>
                </c:pt>
                <c:pt idx="14">
                  <c:v>27705.42</c:v>
                </c:pt>
                <c:pt idx="15">
                  <c:v>26514.12</c:v>
                </c:pt>
                <c:pt idx="16">
                  <c:v>29230.79</c:v>
                </c:pt>
                <c:pt idx="17">
                  <c:v>28183.21</c:v>
                </c:pt>
                <c:pt idx="18">
                  <c:v>30229.78</c:v>
                </c:pt>
                <c:pt idx="19">
                  <c:v>26686.34</c:v>
                </c:pt>
                <c:pt idx="20">
                  <c:v>19762.3</c:v>
                </c:pt>
                <c:pt idx="21">
                  <c:v>29645.119999999999</c:v>
                </c:pt>
                <c:pt idx="22">
                  <c:v>27420.61</c:v>
                </c:pt>
                <c:pt idx="23">
                  <c:v>18412.310000000001</c:v>
                </c:pt>
                <c:pt idx="24">
                  <c:v>27680.639999999999</c:v>
                </c:pt>
                <c:pt idx="25">
                  <c:v>26351.64</c:v>
                </c:pt>
                <c:pt idx="26">
                  <c:v>15584.69</c:v>
                </c:pt>
                <c:pt idx="27">
                  <c:v>54541.06</c:v>
                </c:pt>
                <c:pt idx="28">
                  <c:v>29086.54</c:v>
                </c:pt>
                <c:pt idx="29">
                  <c:v>12879.53</c:v>
                </c:pt>
                <c:pt idx="30">
                  <c:v>26834.32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6D-4687-B3E9-FC6172F8E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7639839"/>
        <c:axId val="1237640255"/>
      </c:scatterChart>
      <c:valAx>
        <c:axId val="1237639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Distance</a:t>
                </a:r>
                <a:r>
                  <a:rPr lang="en-GB" baseline="0">
                    <a:solidFill>
                      <a:schemeClr val="tx1"/>
                    </a:solidFill>
                  </a:rPr>
                  <a:t> from church (m)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40255"/>
        <c:crosses val="autoZero"/>
        <c:crossBetween val="midCat"/>
      </c:valAx>
      <c:valAx>
        <c:axId val="123764025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Fe Element concentration</a:t>
                </a:r>
                <a:r>
                  <a:rPr lang="en-GB" baseline="0">
                    <a:solidFill>
                      <a:schemeClr val="tx1"/>
                    </a:solidFill>
                  </a:rPr>
                  <a:t> (mg/kg)</a:t>
                </a:r>
                <a:endParaRPr lang="en-GB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763983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3.4298580025852203E-3"/>
                  <c:y val="-6.08341156841760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crossplot!$E$2:$E$32</c:f>
              <c:numCache>
                <c:formatCode>General</c:formatCode>
                <c:ptCount val="31"/>
                <c:pt idx="0">
                  <c:v>135.24118895966029</c:v>
                </c:pt>
                <c:pt idx="1">
                  <c:v>184.34968152866242</c:v>
                </c:pt>
                <c:pt idx="2">
                  <c:v>85.563375796178349</c:v>
                </c:pt>
                <c:pt idx="3">
                  <c:v>132.30276008492569</c:v>
                </c:pt>
                <c:pt idx="4">
                  <c:v>90.760721868365181</c:v>
                </c:pt>
                <c:pt idx="5">
                  <c:v>225.65297239915077</c:v>
                </c:pt>
                <c:pt idx="6">
                  <c:v>386.95435244161359</c:v>
                </c:pt>
                <c:pt idx="7">
                  <c:v>126.40753715498938</c:v>
                </c:pt>
                <c:pt idx="8">
                  <c:v>69.622399150743092</c:v>
                </c:pt>
                <c:pt idx="9">
                  <c:v>174.9099787685775</c:v>
                </c:pt>
                <c:pt idx="10">
                  <c:v>312.81411889596603</c:v>
                </c:pt>
                <c:pt idx="11">
                  <c:v>2194.1615711252653</c:v>
                </c:pt>
                <c:pt idx="12">
                  <c:v>82.055626326963903</c:v>
                </c:pt>
                <c:pt idx="13">
                  <c:v>328.42452229299369</c:v>
                </c:pt>
                <c:pt idx="14">
                  <c:v>325.04532908704886</c:v>
                </c:pt>
                <c:pt idx="15">
                  <c:v>1986.0840764331213</c:v>
                </c:pt>
                <c:pt idx="16">
                  <c:v>823.16411889596611</c:v>
                </c:pt>
                <c:pt idx="17">
                  <c:v>635.12303609341825</c:v>
                </c:pt>
                <c:pt idx="18">
                  <c:v>112.24798301486199</c:v>
                </c:pt>
                <c:pt idx="19">
                  <c:v>1323.9091295116773</c:v>
                </c:pt>
                <c:pt idx="20">
                  <c:v>105.3059447983015</c:v>
                </c:pt>
                <c:pt idx="21">
                  <c:v>152.89012738853503</c:v>
                </c:pt>
                <c:pt idx="22">
                  <c:v>712.97303609341827</c:v>
                </c:pt>
                <c:pt idx="23">
                  <c:v>4241.5669851380044</c:v>
                </c:pt>
                <c:pt idx="24">
                  <c:v>386.47685774946922</c:v>
                </c:pt>
                <c:pt idx="25">
                  <c:v>1301.8158174097666</c:v>
                </c:pt>
                <c:pt idx="26">
                  <c:v>360.10445859872613</c:v>
                </c:pt>
                <c:pt idx="27">
                  <c:v>368.7911889596603</c:v>
                </c:pt>
                <c:pt idx="28">
                  <c:v>224.88163481953291</c:v>
                </c:pt>
                <c:pt idx="29">
                  <c:v>192.26507430997876</c:v>
                </c:pt>
                <c:pt idx="30">
                  <c:v>256.21263269639064</c:v>
                </c:pt>
              </c:numCache>
            </c:numRef>
          </c:xVal>
          <c:yVal>
            <c:numRef>
              <c:f>crossplot!$D$2:$D$32</c:f>
              <c:numCache>
                <c:formatCode>0</c:formatCode>
                <c:ptCount val="31"/>
                <c:pt idx="0">
                  <c:v>27.03</c:v>
                </c:pt>
                <c:pt idx="1">
                  <c:v>56.78</c:v>
                </c:pt>
                <c:pt idx="2">
                  <c:v>29.87</c:v>
                </c:pt>
                <c:pt idx="3">
                  <c:v>33.53</c:v>
                </c:pt>
                <c:pt idx="4">
                  <c:v>22.47</c:v>
                </c:pt>
                <c:pt idx="5">
                  <c:v>55.39</c:v>
                </c:pt>
                <c:pt idx="6">
                  <c:v>25.49</c:v>
                </c:pt>
                <c:pt idx="7">
                  <c:v>32.369999999999997</c:v>
                </c:pt>
                <c:pt idx="8">
                  <c:v>23.74</c:v>
                </c:pt>
                <c:pt idx="9">
                  <c:v>35.86</c:v>
                </c:pt>
                <c:pt idx="10">
                  <c:v>54.95</c:v>
                </c:pt>
                <c:pt idx="11">
                  <c:v>761.96</c:v>
                </c:pt>
                <c:pt idx="12">
                  <c:v>19.989999999999998</c:v>
                </c:pt>
                <c:pt idx="13">
                  <c:v>38.659999999999997</c:v>
                </c:pt>
                <c:pt idx="14">
                  <c:v>96.27</c:v>
                </c:pt>
                <c:pt idx="15">
                  <c:v>366.45</c:v>
                </c:pt>
                <c:pt idx="16">
                  <c:v>196.1</c:v>
                </c:pt>
                <c:pt idx="17">
                  <c:v>206.87</c:v>
                </c:pt>
                <c:pt idx="18">
                  <c:v>31.83</c:v>
                </c:pt>
                <c:pt idx="19">
                  <c:v>319.31</c:v>
                </c:pt>
                <c:pt idx="20">
                  <c:v>13.57</c:v>
                </c:pt>
                <c:pt idx="21">
                  <c:v>36.24</c:v>
                </c:pt>
                <c:pt idx="22">
                  <c:v>182.8</c:v>
                </c:pt>
                <c:pt idx="23">
                  <c:v>627.95000000000005</c:v>
                </c:pt>
                <c:pt idx="24">
                  <c:v>117.82</c:v>
                </c:pt>
                <c:pt idx="25">
                  <c:v>35.21</c:v>
                </c:pt>
                <c:pt idx="26">
                  <c:v>75.02</c:v>
                </c:pt>
                <c:pt idx="27">
                  <c:v>38.880000000000003</c:v>
                </c:pt>
                <c:pt idx="28">
                  <c:v>72.02</c:v>
                </c:pt>
                <c:pt idx="29">
                  <c:v>35.99</c:v>
                </c:pt>
                <c:pt idx="30">
                  <c:v>94.32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9-49E8-8D3E-927E0457B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9183935"/>
        <c:axId val="679190175"/>
      </c:scatterChart>
      <c:valAx>
        <c:axId val="6791839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Lab 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190175"/>
        <c:crosses val="autoZero"/>
        <c:crossBetween val="midCat"/>
        <c:majorUnit val="250"/>
      </c:valAx>
      <c:valAx>
        <c:axId val="67919017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Surface Pb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9183935"/>
        <c:crosses val="autoZero"/>
        <c:crossBetween val="midCat"/>
        <c:majorUnit val="25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_xlchart.v1.8</cx:f>
      </cx:numDim>
    </cx:data>
    <cx:data id="1">
      <cx:numDim type="val">
        <cx:f>_xlchart.v1.9</cx:f>
      </cx:numDim>
    </cx:data>
    <cx:data id="2">
      <cx:numDim type="val">
        <cx:f>_xlchart.v1.10</cx:f>
      </cx:numDim>
    </cx:data>
    <cx:data id="3">
      <cx:numDim type="val">
        <cx:f>_xlchart.v1.14</cx:f>
      </cx:numDim>
    </cx:data>
  </cx:chartData>
  <cx:chart>
    <cx:title pos="t" align="ctr" overlay="0">
      <cx:tx>
        <cx:txData>
          <cx:v>Stockton - Pb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Pb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_xlchart.v1.29</cx:f>
      </cx:numDim>
    </cx:data>
    <cx:data id="1">
      <cx:numDim type="val">
        <cx:f>_xlchart.v1.31</cx:f>
      </cx:numDim>
    </cx:data>
    <cx:data id="2">
      <cx:numDim type="val">
        <cx:f>_xlchart.v1.33</cx:f>
      </cx:numDim>
    </cx:data>
    <cx:data id="3">
      <cx:numDim type="val">
        <cx:f>_xlchart.v1.35</cx:f>
      </cx:numDim>
    </cx:data>
  </cx:chartData>
  <cx:chart>
    <cx:title pos="t" align="ctr" overlay="0">
      <cx:tx>
        <cx:txData>
          <cx:v>Stockton - As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As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_xlchart.v1.62</cx:f>
      </cx:numDim>
    </cx:data>
    <cx:data id="1">
      <cx:numDim type="val">
        <cx:f>_xlchart.v1.64</cx:f>
      </cx:numDim>
    </cx:data>
    <cx:data id="2">
      <cx:numDim type="val">
        <cx:f>_xlchart.v1.66</cx:f>
      </cx:numDim>
    </cx:data>
    <cx:data id="3">
      <cx:numDim type="val">
        <cx:f>_xlchart.v1.68</cx:f>
      </cx:numDim>
    </cx:data>
  </cx:chartData>
  <cx:chart>
    <cx:title pos="t" align="ctr" overlay="0">
      <cx:tx>
        <cx:txData>
          <cx:v>Stockton - Zn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Zn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  <cx:data id="3">
      <cx:numDim type="val">
        <cx:f>_xlchart.v1.7</cx:f>
      </cx:numDim>
    </cx:data>
  </cx:chartData>
  <cx:chart>
    <cx:title pos="t" align="ctr" overlay="0">
      <cx:tx>
        <cx:txData>
          <cx:v>Stockton - Cu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Cu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_xlchart.v1.18</cx:f>
      </cx:numDim>
    </cx:data>
    <cx:data id="1">
      <cx:numDim type="val">
        <cx:f>_xlchart.v1.21</cx:f>
      </cx:numDim>
    </cx:data>
    <cx:data id="2">
      <cx:numDim type="val">
        <cx:f>_xlchart.v1.24</cx:f>
      </cx:numDim>
    </cx:data>
    <cx:data id="3">
      <cx:numDim type="val">
        <cx:f>_xlchart.v1.27</cx:f>
      </cx:numDim>
    </cx:data>
  </cx:chartData>
  <cx:chart>
    <cx:title pos="t" align="ctr" overlay="0">
      <cx:tx>
        <cx:txData>
          <cx:v>Stockton - Fe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Fe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_xlchart.v1.38</cx:f>
      </cx:numDim>
    </cx:data>
    <cx:data id="1">
      <cx:numDim type="val">
        <cx:f>_xlchart.v1.40</cx:f>
      </cx:numDim>
    </cx:data>
    <cx:data id="2">
      <cx:numDim type="val">
        <cx:f>_xlchart.v1.42</cx:f>
      </cx:numDim>
    </cx:data>
    <cx:data id="3">
      <cx:numDim type="val">
        <cx:f>_xlchart.v1.44</cx:f>
      </cx:numDim>
    </cx:data>
  </cx:chartData>
  <cx:chart>
    <cx:title pos="t" align="ctr" overlay="0">
      <cx:tx>
        <cx:txData>
          <cx:v>Stockton - Mn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Mn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_xlchart.v1.49</cx:f>
      </cx:numDim>
    </cx:data>
    <cx:data id="1">
      <cx:numDim type="val">
        <cx:f>_xlchart.v1.51</cx:f>
      </cx:numDim>
    </cx:data>
    <cx:data id="2">
      <cx:numDim type="val">
        <cx:f>_xlchart.v1.53</cx:f>
      </cx:numDim>
    </cx:data>
    <cx:data id="3">
      <cx:numDim type="val">
        <cx:f>_xlchart.v1.55</cx:f>
      </cx:numDim>
    </cx:data>
  </cx:chartData>
  <cx:chart>
    <cx:title pos="t" align="ctr" overlay="0">
      <cx:tx>
        <cx:txData>
          <cx:v>Stockton - Ca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r>
            <a:rPr lang="en-US" sz="1400" b="0" i="0" u="none" strike="noStrike" baseline="0">
              <a:solidFill>
                <a:schemeClr val="tx1"/>
              </a:solidFill>
              <a:latin typeface="Calibri" panose="020F0502020204030204"/>
            </a:rPr>
            <a:t>Stockton - Ca</a:t>
          </a:r>
        </a:p>
      </cx:txPr>
    </cx:title>
    <cx:plotArea>
      <cx:plotAreaRegion>
        <cx:plotSurface>
          <cx:spPr>
            <a:ln>
              <a:solidFill>
                <a:schemeClr val="tx1"/>
              </a:solidFill>
            </a:ln>
          </cx:spPr>
        </cx:plotSurface>
        <cx:series layoutId="boxWhisker" uniqueId="{00000003-7D22-4D48-BA61-0B0E3783E801}">
          <cx:tx>
            <cx:txData>
              <cx:f/>
              <cx:v>0-25</cx:v>
            </cx:txData>
          </cx:tx>
          <cx:dataId val="0"/>
          <cx:layoutPr>
            <cx:statistics quartileMethod="exclusive"/>
          </cx:layoutPr>
        </cx:series>
        <cx:series layoutId="boxWhisker" uniqueId="{00000004-7D22-4D48-BA61-0B0E3783E801}">
          <cx:tx>
            <cx:txData>
              <cx:f/>
              <cx:v>26-50</cx:v>
            </cx:txData>
          </cx:tx>
          <cx:dataId val="1"/>
          <cx:layoutPr>
            <cx:statistics quartileMethod="exclusive"/>
          </cx:layoutPr>
        </cx:series>
        <cx:series layoutId="boxWhisker" uniqueId="{00000005-7D22-4D48-BA61-0B0E3783E801}">
          <cx:tx>
            <cx:txData>
              <cx:f/>
              <cx:v>51-75</cx:v>
            </cx:txData>
          </cx:tx>
          <cx:dataId val="2"/>
          <cx:layoutPr>
            <cx:statistics quartileMethod="exclusive"/>
          </cx:layoutPr>
        </cx:series>
        <cx:series layoutId="boxWhisker" uniqueId="{00000006-7D22-4D48-BA61-0B0E3783E801}">
          <cx:tx>
            <cx:txData>
              <cx:f/>
              <cx:v>control</cx:v>
            </cx:txData>
          </cx:tx>
          <cx:dataId val="3"/>
          <cx:layoutPr>
            <cx:statistics quartileMethod="exclusive"/>
          </cx:layoutPr>
        </cx:series>
      </cx:plotAreaRegion>
      <cx:axis id="0">
        <cx:catScaling gapWidth="1"/>
        <cx:title>
          <cx:tx>
            <cx:txData>
              <cx:v>Elements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Elements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Element conenctration (mg.kg)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>
                  <a:solidFill>
                    <a:schemeClr val="tx1"/>
                  </a:solidFill>
                </a:defRPr>
              </a:pPr>
              <a:r>
                <a:rPr lang="en-US" sz="900" b="0" i="0" u="none" strike="noStrike" baseline="0">
                  <a:solidFill>
                    <a:schemeClr val="tx1"/>
                  </a:solidFill>
                  <a:latin typeface="Calibri" panose="020F0502020204030204"/>
                </a:rPr>
                <a:t>Element conenctration (mg.kg)</a:t>
              </a:r>
            </a:p>
          </cx:txPr>
        </cx:title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solidFill>
                  <a:schemeClr val="tx1"/>
                </a:solidFill>
              </a:defRPr>
            </a:pPr>
            <a:endParaRPr lang="en-US" sz="900" b="0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>
              <a:solidFill>
                <a:schemeClr val="tx1"/>
              </a:solidFill>
            </a:defRPr>
          </a:pPr>
          <a:endParaRPr lang="en-US" sz="900" b="0" i="0" u="none" strike="noStrike" baseline="0">
            <a:solidFill>
              <a:schemeClr val="tx1"/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3.xml"/><Relationship Id="rId7" Type="http://schemas.microsoft.com/office/2014/relationships/chartEx" Target="../charts/chartEx7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6" Type="http://schemas.microsoft.com/office/2014/relationships/chartEx" Target="../charts/chartEx6.xml"/><Relationship Id="rId5" Type="http://schemas.microsoft.com/office/2014/relationships/chartEx" Target="../charts/chartEx5.xml"/><Relationship Id="rId4" Type="http://schemas.microsoft.com/office/2014/relationships/chartEx" Target="../charts/chartEx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28575</xdr:rowOff>
    </xdr:from>
    <xdr:to>
      <xdr:col>3</xdr:col>
      <xdr:colOff>61912</xdr:colOff>
      <xdr:row>27</xdr:row>
      <xdr:rowOff>104775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7B62C2D-3A39-4739-8AC8-C4F0DF93792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2505075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161925</xdr:colOff>
      <xdr:row>13</xdr:row>
      <xdr:rowOff>0</xdr:rowOff>
    </xdr:from>
    <xdr:to>
      <xdr:col>6</xdr:col>
      <xdr:colOff>138112</xdr:colOff>
      <xdr:row>27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4C40BBE-E52C-40BC-992F-17FAB33955F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09825" y="2476500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6</xdr:col>
      <xdr:colOff>276225</xdr:colOff>
      <xdr:row>12</xdr:row>
      <xdr:rowOff>180975</xdr:rowOff>
    </xdr:from>
    <xdr:to>
      <xdr:col>10</xdr:col>
      <xdr:colOff>52387</xdr:colOff>
      <xdr:row>27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FB8A07E5-1885-4D62-BB72-301FE97EC42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62500" y="2466975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257175</xdr:colOff>
      <xdr:row>13</xdr:row>
      <xdr:rowOff>38100</xdr:rowOff>
    </xdr:from>
    <xdr:to>
      <xdr:col>14</xdr:col>
      <xdr:colOff>33337</xdr:colOff>
      <xdr:row>27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7B0E3CB2-B2FD-497E-9058-582B13D4193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81850" y="2514600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14</xdr:col>
      <xdr:colOff>142875</xdr:colOff>
      <xdr:row>13</xdr:row>
      <xdr:rowOff>38100</xdr:rowOff>
    </xdr:from>
    <xdr:to>
      <xdr:col>17</xdr:col>
      <xdr:colOff>528637</xdr:colOff>
      <xdr:row>27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4C6E4913-D3D1-4439-8580-13FEC71FAB7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05950" y="2514600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17</xdr:col>
      <xdr:colOff>561975</xdr:colOff>
      <xdr:row>13</xdr:row>
      <xdr:rowOff>95250</xdr:rowOff>
    </xdr:from>
    <xdr:to>
      <xdr:col>21</xdr:col>
      <xdr:colOff>338137</xdr:colOff>
      <xdr:row>27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D64A1B26-CD9D-43EE-8925-74C261BC107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6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53850" y="2571750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21</xdr:col>
      <xdr:colOff>419100</xdr:colOff>
      <xdr:row>12</xdr:row>
      <xdr:rowOff>57150</xdr:rowOff>
    </xdr:from>
    <xdr:to>
      <xdr:col>25</xdr:col>
      <xdr:colOff>195262</xdr:colOff>
      <xdr:row>26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25EC0D3C-6AD5-49C9-A2A3-44B7791361D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4049375" y="2343150"/>
              <a:ext cx="2214562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</xdr:row>
      <xdr:rowOff>66675</xdr:rowOff>
    </xdr:from>
    <xdr:to>
      <xdr:col>21</xdr:col>
      <xdr:colOff>476250</xdr:colOff>
      <xdr:row>15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8EC905-ADD9-46A9-B8C9-56544FC545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171450</xdr:colOff>
      <xdr:row>16</xdr:row>
      <xdr:rowOff>66675</xdr:rowOff>
    </xdr:from>
    <xdr:to>
      <xdr:col>21</xdr:col>
      <xdr:colOff>476250</xdr:colOff>
      <xdr:row>30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9D8FDA-88AF-4244-B461-5957F7D646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1</xdr:row>
      <xdr:rowOff>95250</xdr:rowOff>
    </xdr:from>
    <xdr:to>
      <xdr:col>23</xdr:col>
      <xdr:colOff>390525</xdr:colOff>
      <xdr:row>15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CCB459-DB6C-488F-9FB8-0936E6E6F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304800</xdr:colOff>
      <xdr:row>32</xdr:row>
      <xdr:rowOff>47625</xdr:rowOff>
    </xdr:from>
    <xdr:to>
      <xdr:col>30</xdr:col>
      <xdr:colOff>0</xdr:colOff>
      <xdr:row>46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720A98-6E7A-4798-A0AC-A07DD2C40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1</xdr:row>
      <xdr:rowOff>0</xdr:rowOff>
    </xdr:from>
    <xdr:to>
      <xdr:col>31</xdr:col>
      <xdr:colOff>304800</xdr:colOff>
      <xdr:row>15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B425C7-3BAD-4C54-8EAB-CFB7E152C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31</xdr:col>
      <xdr:colOff>304800</xdr:colOff>
      <xdr:row>31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09D0E77-C337-4E1E-B847-C21C9A151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123825</xdr:colOff>
      <xdr:row>16</xdr:row>
      <xdr:rowOff>19050</xdr:rowOff>
    </xdr:from>
    <xdr:to>
      <xdr:col>22</xdr:col>
      <xdr:colOff>428625</xdr:colOff>
      <xdr:row>30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57A22BF-1C4A-4E46-A5F6-6F01D99D1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31</xdr:row>
      <xdr:rowOff>0</xdr:rowOff>
    </xdr:from>
    <xdr:to>
      <xdr:col>22</xdr:col>
      <xdr:colOff>304800</xdr:colOff>
      <xdr:row>45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ADDEF4D-4159-43B2-951A-4DF3047DE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4</xdr:row>
      <xdr:rowOff>38100</xdr:rowOff>
    </xdr:from>
    <xdr:to>
      <xdr:col>11</xdr:col>
      <xdr:colOff>590551</xdr:colOff>
      <xdr:row>16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DE4268-F317-47E1-A015-BB6B30C944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_k_pringle_keele_ac_uk/Documents/publications/Env.%20Sci.%20Graveyard%20soil/Data-20190926T133905Z-001/Data/St.%20John_s%20Church/X-Ray%20Fluorescence/St.Johns_Keele_XRF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25"/>
      <sheetName val="26-50"/>
      <sheetName val="51-75"/>
      <sheetName val="Distance and Average"/>
      <sheetName val="Controls"/>
      <sheetName val="Surface Measurements in Lab"/>
      <sheetName val="Grave 1N"/>
      <sheetName val="Surface Measurements in situ"/>
      <sheetName val="surface crossplot"/>
    </sheetNames>
    <sheetDataSet>
      <sheetData sheetId="0">
        <row r="2">
          <cell r="E2">
            <v>1236.1710945293487</v>
          </cell>
        </row>
        <row r="3">
          <cell r="E3">
            <v>267.4923629297964</v>
          </cell>
        </row>
        <row r="4">
          <cell r="E4">
            <v>146.6491030948157</v>
          </cell>
        </row>
        <row r="5">
          <cell r="E5">
            <v>129.14841247971589</v>
          </cell>
        </row>
        <row r="6">
          <cell r="E6">
            <v>169.54288274227582</v>
          </cell>
        </row>
        <row r="7">
          <cell r="E7">
            <v>420.02079902409275</v>
          </cell>
        </row>
        <row r="8">
          <cell r="E8">
            <v>333.75744707456454</v>
          </cell>
        </row>
        <row r="9">
          <cell r="E9">
            <v>900.71956586381191</v>
          </cell>
        </row>
        <row r="10">
          <cell r="E10">
            <v>222.21567948648601</v>
          </cell>
        </row>
        <row r="11">
          <cell r="E11">
            <v>108.66151092015754</v>
          </cell>
        </row>
        <row r="12">
          <cell r="E12">
            <v>204.97543859649124</v>
          </cell>
        </row>
        <row r="13">
          <cell r="E13">
            <v>61.63333333333334</v>
          </cell>
        </row>
        <row r="14">
          <cell r="E14">
            <v>9.124561403508773</v>
          </cell>
        </row>
        <row r="15">
          <cell r="E15">
            <v>55.264912280701765</v>
          </cell>
        </row>
        <row r="16">
          <cell r="E16">
            <v>43.115789473684217</v>
          </cell>
        </row>
      </sheetData>
      <sheetData sheetId="1">
        <row r="2">
          <cell r="E2">
            <v>2853.983299416092</v>
          </cell>
        </row>
        <row r="3">
          <cell r="E3">
            <v>151.59390892962745</v>
          </cell>
        </row>
        <row r="4">
          <cell r="E4">
            <v>134.36016445608405</v>
          </cell>
        </row>
        <row r="5">
          <cell r="E5">
            <v>134.93520712776706</v>
          </cell>
        </row>
        <row r="6">
          <cell r="E6">
            <v>125.2416023584497</v>
          </cell>
        </row>
        <row r="7">
          <cell r="E7">
            <v>348.58655238278681</v>
          </cell>
        </row>
        <row r="8">
          <cell r="E8">
            <v>311.81092896174869</v>
          </cell>
        </row>
        <row r="9">
          <cell r="E9">
            <v>1598.8926256318762</v>
          </cell>
        </row>
        <row r="10">
          <cell r="E10">
            <v>174.64621626007465</v>
          </cell>
        </row>
        <row r="11">
          <cell r="E11">
            <v>202.46430361618334</v>
          </cell>
        </row>
        <row r="12">
          <cell r="E12">
            <v>213.75614035087722</v>
          </cell>
        </row>
        <row r="13">
          <cell r="E13">
            <v>68.150877192982463</v>
          </cell>
        </row>
        <row r="14">
          <cell r="E14">
            <v>29.607017543859655</v>
          </cell>
        </row>
        <row r="15">
          <cell r="E15">
            <v>88.361403508771943</v>
          </cell>
        </row>
        <row r="16">
          <cell r="E16">
            <v>78.624561403508778</v>
          </cell>
        </row>
      </sheetData>
      <sheetData sheetId="2">
        <row r="2">
          <cell r="E2">
            <v>1654.5483872683985</v>
          </cell>
        </row>
        <row r="3">
          <cell r="E3">
            <v>81.672405733434715</v>
          </cell>
        </row>
        <row r="4">
          <cell r="E4">
            <v>48.435028582692688</v>
          </cell>
        </row>
        <row r="5">
          <cell r="E5">
            <v>62.381779492360927</v>
          </cell>
        </row>
        <row r="6">
          <cell r="E6">
            <v>48.439382641116794</v>
          </cell>
        </row>
        <row r="7">
          <cell r="E7">
            <v>231.98697934222565</v>
          </cell>
        </row>
        <row r="8">
          <cell r="E8">
            <v>41.670815670680632</v>
          </cell>
        </row>
        <row r="9">
          <cell r="E9">
            <v>2374.6404698186143</v>
          </cell>
        </row>
        <row r="10">
          <cell r="E10">
            <v>329.72266637817546</v>
          </cell>
        </row>
        <row r="11">
          <cell r="E11">
            <v>271.60236305048335</v>
          </cell>
        </row>
        <row r="12">
          <cell r="E12">
            <v>349.09824561403508</v>
          </cell>
        </row>
        <row r="13">
          <cell r="E13">
            <v>113.8701754385965</v>
          </cell>
        </row>
        <row r="14">
          <cell r="E14">
            <v>9.124561403508773</v>
          </cell>
        </row>
        <row r="15">
          <cell r="E15">
            <v>55.264912280701765</v>
          </cell>
        </row>
        <row r="16">
          <cell r="E16">
            <v>43.115789473684217</v>
          </cell>
        </row>
      </sheetData>
      <sheetData sheetId="3"/>
      <sheetData sheetId="4">
        <row r="2">
          <cell r="G2">
            <v>50.045614035087723</v>
          </cell>
        </row>
        <row r="3">
          <cell r="G3">
            <v>39.878947368421052</v>
          </cell>
        </row>
        <row r="4">
          <cell r="G4">
            <v>18.396491228070179</v>
          </cell>
        </row>
        <row r="5">
          <cell r="G5">
            <v>32.326315789473689</v>
          </cell>
        </row>
        <row r="6">
          <cell r="G6">
            <v>23.835087719298247</v>
          </cell>
        </row>
        <row r="7">
          <cell r="G7">
            <v>17.615789473684213</v>
          </cell>
        </row>
      </sheetData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amie" id="{C4C590B2-1BA0-462E-9C11-41F9F84C4C68}" userId="Jamie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2" dT="2021-09-25T19:31:52.83" personId="{C4C590B2-1BA0-462E-9C11-41F9F84C4C68}" id="{DE877267-160D-4BD7-B52D-EBC16E31DF9C}">
    <text>6604</text>
  </threadedComment>
</ThreadedComment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22"/>
  <sheetViews>
    <sheetView topLeftCell="AA1" workbookViewId="0">
      <selection activeCell="J10" sqref="J10"/>
    </sheetView>
  </sheetViews>
  <sheetFormatPr defaultRowHeight="15" x14ac:dyDescent="0.25"/>
  <cols>
    <col min="2" max="2" width="12.42578125" bestFit="1" customWidth="1"/>
    <col min="3" max="3" width="12.28515625" bestFit="1" customWidth="1"/>
    <col min="4" max="4" width="12" bestFit="1" customWidth="1"/>
    <col min="5" max="6" width="12.28515625" bestFit="1" customWidth="1"/>
    <col min="7" max="7" width="13.140625" bestFit="1" customWidth="1"/>
    <col min="8" max="8" width="12" bestFit="1" customWidth="1"/>
    <col min="46" max="46" width="9.140625" style="3"/>
    <col min="48" max="48" width="9.140625" style="3"/>
  </cols>
  <sheetData>
    <row r="1" spans="1:71" x14ac:dyDescent="0.25">
      <c r="A1" s="8" t="s">
        <v>27</v>
      </c>
      <c r="B1" s="35" t="s">
        <v>1</v>
      </c>
      <c r="C1" s="36" t="s">
        <v>122</v>
      </c>
      <c r="D1" s="35" t="s">
        <v>5</v>
      </c>
      <c r="E1" s="37" t="s">
        <v>179</v>
      </c>
      <c r="F1" s="36" t="s">
        <v>123</v>
      </c>
      <c r="G1" s="35" t="s">
        <v>9</v>
      </c>
      <c r="H1" s="37" t="s">
        <v>180</v>
      </c>
      <c r="I1" s="36" t="s">
        <v>125</v>
      </c>
      <c r="J1" s="35" t="s">
        <v>4</v>
      </c>
      <c r="K1" s="37" t="s">
        <v>181</v>
      </c>
      <c r="L1" s="36" t="s">
        <v>126</v>
      </c>
      <c r="M1" s="35" t="s">
        <v>127</v>
      </c>
      <c r="N1" s="36" t="s">
        <v>128</v>
      </c>
      <c r="O1" s="35" t="s">
        <v>131</v>
      </c>
      <c r="P1" s="36" t="s">
        <v>182</v>
      </c>
      <c r="Q1" s="37" t="s">
        <v>183</v>
      </c>
      <c r="R1" s="37" t="s">
        <v>184</v>
      </c>
      <c r="S1" s="36" t="s">
        <v>132</v>
      </c>
      <c r="T1" s="35" t="s">
        <v>11</v>
      </c>
      <c r="U1" s="37" t="s">
        <v>185</v>
      </c>
      <c r="V1" s="36" t="s">
        <v>133</v>
      </c>
      <c r="W1" s="35" t="s">
        <v>3</v>
      </c>
      <c r="X1" s="36" t="s">
        <v>134</v>
      </c>
      <c r="Y1" s="35" t="s">
        <v>136</v>
      </c>
      <c r="Z1" s="36" t="s">
        <v>186</v>
      </c>
      <c r="AA1" s="37" t="s">
        <v>187</v>
      </c>
      <c r="AB1" s="37" t="s">
        <v>188</v>
      </c>
      <c r="AC1" s="36" t="s">
        <v>137</v>
      </c>
      <c r="AD1" s="35" t="s">
        <v>10</v>
      </c>
      <c r="AE1" s="36" t="s">
        <v>189</v>
      </c>
      <c r="AF1" s="37" t="s">
        <v>190</v>
      </c>
      <c r="AG1" s="37" t="s">
        <v>191</v>
      </c>
      <c r="AH1" s="36" t="s">
        <v>138</v>
      </c>
      <c r="AI1" s="8" t="s">
        <v>124</v>
      </c>
      <c r="AJ1" s="8" t="s">
        <v>9</v>
      </c>
      <c r="AK1" s="8" t="s">
        <v>125</v>
      </c>
      <c r="AL1" s="8" t="s">
        <v>4</v>
      </c>
      <c r="AM1" s="8" t="s">
        <v>126</v>
      </c>
      <c r="AN1" s="8" t="s">
        <v>127</v>
      </c>
      <c r="AO1" s="8" t="s">
        <v>128</v>
      </c>
      <c r="AP1" s="8" t="s">
        <v>129</v>
      </c>
      <c r="AQ1" s="8" t="s">
        <v>130</v>
      </c>
      <c r="AR1" s="8" t="s">
        <v>131</v>
      </c>
      <c r="AS1" s="8" t="s">
        <v>132</v>
      </c>
      <c r="AT1" s="14" t="s">
        <v>11</v>
      </c>
      <c r="AU1" s="8" t="s">
        <v>133</v>
      </c>
      <c r="AV1" s="14" t="s">
        <v>3</v>
      </c>
      <c r="AW1" s="8" t="s">
        <v>134</v>
      </c>
      <c r="AX1" s="8" t="s">
        <v>8</v>
      </c>
      <c r="AY1" s="8" t="s">
        <v>135</v>
      </c>
      <c r="AZ1" s="8" t="s">
        <v>136</v>
      </c>
      <c r="BA1" s="8" t="s">
        <v>137</v>
      </c>
      <c r="BB1" s="8" t="s">
        <v>10</v>
      </c>
      <c r="BC1" s="8" t="s">
        <v>138</v>
      </c>
      <c r="BD1" s="8" t="s">
        <v>139</v>
      </c>
      <c r="BE1" s="8" t="s">
        <v>140</v>
      </c>
      <c r="BF1" s="8" t="s">
        <v>141</v>
      </c>
      <c r="BG1" s="8" t="s">
        <v>142</v>
      </c>
      <c r="BH1" s="8" t="s">
        <v>12</v>
      </c>
      <c r="BI1" s="8" t="s">
        <v>143</v>
      </c>
      <c r="BJ1" s="8" t="s">
        <v>144</v>
      </c>
      <c r="BK1" s="8" t="s">
        <v>145</v>
      </c>
      <c r="BL1" s="8" t="s">
        <v>146</v>
      </c>
      <c r="BM1" s="8" t="s">
        <v>147</v>
      </c>
      <c r="BN1" s="8" t="s">
        <v>148</v>
      </c>
      <c r="BO1" s="8" t="s">
        <v>149</v>
      </c>
      <c r="BP1" s="8" t="s">
        <v>150</v>
      </c>
      <c r="BQ1" s="8" t="s">
        <v>151</v>
      </c>
      <c r="BR1" s="8" t="s">
        <v>2</v>
      </c>
      <c r="BS1" s="8" t="s">
        <v>152</v>
      </c>
    </row>
    <row r="2" spans="1:71" x14ac:dyDescent="0.25">
      <c r="A2" s="9" t="s">
        <v>153</v>
      </c>
      <c r="B2" s="33">
        <v>9.11</v>
      </c>
      <c r="C2" s="20">
        <v>1.67</v>
      </c>
      <c r="D2" s="33">
        <v>15.51</v>
      </c>
      <c r="E2" s="30">
        <f t="shared" ref="E2:E7" si="0">(D2--6.912)/1.14</f>
        <v>19.668421052631579</v>
      </c>
      <c r="F2" s="17">
        <v>2.62</v>
      </c>
      <c r="G2" s="33">
        <v>54.47</v>
      </c>
      <c r="H2" s="30">
        <f t="shared" ref="H2:H7" si="1">(G2--18.017)/1.116</f>
        <v>64.952508960573468</v>
      </c>
      <c r="I2" s="20">
        <v>5.32</v>
      </c>
      <c r="J2" s="33">
        <v>11.76</v>
      </c>
      <c r="K2" s="26">
        <f t="shared" ref="K2:K3" si="2">(J2--11.02)/0.979</f>
        <v>23.268641470888664</v>
      </c>
      <c r="L2" s="20">
        <v>7.54</v>
      </c>
      <c r="M2" s="34"/>
      <c r="N2" s="17"/>
      <c r="O2" s="33">
        <v>33212.300000000003</v>
      </c>
      <c r="P2" s="31">
        <f t="shared" ref="P2:P7" si="3">(O2/10000)*1.4297</f>
        <v>4.7483625310000006</v>
      </c>
      <c r="Q2" s="32">
        <f t="shared" ref="Q2:Q7" si="4">(P2--0.096)/0.994</f>
        <v>4.873604155935614</v>
      </c>
      <c r="R2" s="30">
        <f t="shared" ref="R2:R7" si="5">(Q2*10000)/1.4297</f>
        <v>34088.299335074589</v>
      </c>
      <c r="S2" s="20">
        <v>171.9</v>
      </c>
      <c r="T2" s="33">
        <v>267.31</v>
      </c>
      <c r="U2" s="30">
        <f t="shared" ref="U2:U7" si="6">(T2--0.016)/0.968</f>
        <v>276.16322314049592</v>
      </c>
      <c r="V2" s="20">
        <v>36.92</v>
      </c>
      <c r="W2" s="33">
        <v>234.39</v>
      </c>
      <c r="X2" s="20">
        <v>8.69</v>
      </c>
      <c r="Y2" s="33">
        <v>4749.93</v>
      </c>
      <c r="Z2" s="31">
        <f t="shared" ref="Z2:Z7" si="7">(Y2/10000)*1.6681</f>
        <v>0.79233582330000007</v>
      </c>
      <c r="AA2" s="32">
        <f t="shared" ref="AA2:AA7" si="8">(Z2--0.008)/0.979</f>
        <v>0.81750339458631271</v>
      </c>
      <c r="AB2" s="30">
        <f t="shared" ref="AB2:AB7" si="9">(AA2*10000)/1.6681</f>
        <v>4900.8056746376878</v>
      </c>
      <c r="AC2" s="20">
        <v>54.58</v>
      </c>
      <c r="AD2" s="33">
        <v>5471.85</v>
      </c>
      <c r="AE2" s="31">
        <f t="shared" ref="AE2:AE7" si="10">(AD2/10000)*1.3992</f>
        <v>0.76562125200000009</v>
      </c>
      <c r="AF2" s="32">
        <f t="shared" ref="AF2:AF7" si="11">(AE2--0.149)/0.996</f>
        <v>0.91829442971887565</v>
      </c>
      <c r="AG2" s="30">
        <f t="shared" ref="AG2:AG7" si="12">(AF2*10000)/1.3992</f>
        <v>6562.9962101120327</v>
      </c>
      <c r="AH2" s="20">
        <v>171.29</v>
      </c>
      <c r="AI2">
        <v>2.62</v>
      </c>
      <c r="AJ2" t="s">
        <v>154</v>
      </c>
      <c r="AK2">
        <v>30.53</v>
      </c>
      <c r="AL2">
        <v>54.47</v>
      </c>
      <c r="AM2">
        <v>5.32</v>
      </c>
      <c r="AN2">
        <v>11.76</v>
      </c>
      <c r="AO2">
        <v>7.54</v>
      </c>
      <c r="AP2">
        <v>80.7</v>
      </c>
      <c r="AQ2">
        <v>18.66</v>
      </c>
      <c r="AR2" t="s">
        <v>154</v>
      </c>
      <c r="AS2">
        <v>48.22</v>
      </c>
      <c r="AT2" s="3">
        <v>33212.300000000003</v>
      </c>
      <c r="AU2">
        <v>171.9</v>
      </c>
      <c r="AV2" s="3">
        <v>267.31</v>
      </c>
      <c r="AW2">
        <v>36.92</v>
      </c>
      <c r="AX2">
        <v>234.39</v>
      </c>
      <c r="AY2">
        <v>8.69</v>
      </c>
      <c r="AZ2">
        <v>108.24</v>
      </c>
      <c r="BA2">
        <v>14.03</v>
      </c>
      <c r="BB2">
        <v>4749.93</v>
      </c>
      <c r="BC2">
        <v>54.58</v>
      </c>
      <c r="BD2">
        <v>5471.85</v>
      </c>
      <c r="BE2">
        <v>171.29</v>
      </c>
      <c r="BF2">
        <v>15363.24</v>
      </c>
      <c r="BG2">
        <v>176.73</v>
      </c>
      <c r="BH2">
        <v>89365.42</v>
      </c>
      <c r="BI2">
        <v>2130.3000000000002</v>
      </c>
      <c r="BJ2">
        <v>798.5</v>
      </c>
      <c r="BK2">
        <v>79.41</v>
      </c>
      <c r="BL2">
        <v>319989.56</v>
      </c>
      <c r="BM2">
        <v>1097.19</v>
      </c>
      <c r="BN2" t="s">
        <v>154</v>
      </c>
      <c r="BO2">
        <v>27.83</v>
      </c>
      <c r="BP2">
        <v>150.38</v>
      </c>
      <c r="BQ2">
        <v>23.09</v>
      </c>
      <c r="BR2" t="s">
        <v>154</v>
      </c>
      <c r="BS2">
        <v>8828.17</v>
      </c>
    </row>
    <row r="3" spans="1:71" x14ac:dyDescent="0.25">
      <c r="A3" s="9" t="s">
        <v>156</v>
      </c>
      <c r="B3" s="28" t="s">
        <v>192</v>
      </c>
      <c r="C3" s="20">
        <v>3.68</v>
      </c>
      <c r="D3" s="33">
        <v>97.4</v>
      </c>
      <c r="E3" s="30">
        <f t="shared" si="0"/>
        <v>91.501754385964929</v>
      </c>
      <c r="F3" s="17">
        <v>4.1500000000000004</v>
      </c>
      <c r="G3" s="33">
        <v>63.9</v>
      </c>
      <c r="H3" s="30">
        <f t="shared" si="1"/>
        <v>73.402329749103941</v>
      </c>
      <c r="I3" s="20">
        <v>5.52</v>
      </c>
      <c r="J3" s="34">
        <v>12</v>
      </c>
      <c r="K3" s="26">
        <f t="shared" si="2"/>
        <v>23.513789581205312</v>
      </c>
      <c r="L3" s="20">
        <v>7.47</v>
      </c>
      <c r="M3" s="34"/>
      <c r="N3" s="17"/>
      <c r="O3" s="33">
        <v>25295.51</v>
      </c>
      <c r="P3" s="31">
        <f t="shared" si="3"/>
        <v>3.6164990646999993</v>
      </c>
      <c r="Q3" s="32">
        <f t="shared" si="4"/>
        <v>3.7349085157947681</v>
      </c>
      <c r="R3" s="30">
        <f t="shared" si="5"/>
        <v>26123.721870285852</v>
      </c>
      <c r="S3" s="20">
        <v>151.51</v>
      </c>
      <c r="T3" s="33">
        <v>368.23</v>
      </c>
      <c r="U3" s="30">
        <f t="shared" si="6"/>
        <v>380.41942148760336</v>
      </c>
      <c r="V3" s="20">
        <v>36.76</v>
      </c>
      <c r="W3" s="33">
        <v>59.66</v>
      </c>
      <c r="X3" s="20">
        <v>7.99</v>
      </c>
      <c r="Y3" s="33">
        <v>3660.66</v>
      </c>
      <c r="Z3" s="31">
        <f t="shared" si="7"/>
        <v>0.61063469459999997</v>
      </c>
      <c r="AA3" s="32">
        <f t="shared" si="8"/>
        <v>0.63190469315628195</v>
      </c>
      <c r="AB3" s="30">
        <f t="shared" si="9"/>
        <v>3788.1703324517835</v>
      </c>
      <c r="AC3" s="20">
        <v>54.45</v>
      </c>
      <c r="AD3" s="33">
        <v>88970.3</v>
      </c>
      <c r="AE3" s="31">
        <f t="shared" si="10"/>
        <v>12.448724376000001</v>
      </c>
      <c r="AF3" s="32">
        <f t="shared" si="11"/>
        <v>12.648317646586346</v>
      </c>
      <c r="AG3" s="30">
        <f t="shared" si="12"/>
        <v>90396.781350674282</v>
      </c>
      <c r="AH3" s="20">
        <v>554.72</v>
      </c>
      <c r="AI3">
        <v>4.1500000000000004</v>
      </c>
      <c r="AJ3" t="s">
        <v>154</v>
      </c>
      <c r="AK3">
        <v>31.2</v>
      </c>
      <c r="AL3">
        <v>63.9</v>
      </c>
      <c r="AM3">
        <v>5.52</v>
      </c>
      <c r="AN3">
        <v>12</v>
      </c>
      <c r="AO3">
        <v>7.47</v>
      </c>
      <c r="AP3" t="s">
        <v>154</v>
      </c>
      <c r="AQ3">
        <v>25.94</v>
      </c>
      <c r="AR3" t="s">
        <v>154</v>
      </c>
      <c r="AS3">
        <v>43.38</v>
      </c>
      <c r="AT3" s="3">
        <v>25295.51</v>
      </c>
      <c r="AU3">
        <v>151.51</v>
      </c>
      <c r="AV3" s="3">
        <v>368.23</v>
      </c>
      <c r="AW3">
        <v>36.76</v>
      </c>
      <c r="AX3">
        <v>59.66</v>
      </c>
      <c r="AY3">
        <v>7.99</v>
      </c>
      <c r="AZ3">
        <v>83.5</v>
      </c>
      <c r="BA3">
        <v>13.38</v>
      </c>
      <c r="BB3">
        <v>3660.66</v>
      </c>
      <c r="BC3">
        <v>54.45</v>
      </c>
      <c r="BD3">
        <v>88970.3</v>
      </c>
      <c r="BE3">
        <v>554.72</v>
      </c>
      <c r="BF3">
        <v>12832.94</v>
      </c>
      <c r="BG3">
        <v>162.43</v>
      </c>
      <c r="BH3">
        <v>68272.039999999994</v>
      </c>
      <c r="BI3">
        <v>1736</v>
      </c>
      <c r="BJ3">
        <v>752.02</v>
      </c>
      <c r="BK3">
        <v>79.11</v>
      </c>
      <c r="BL3">
        <v>254084.63</v>
      </c>
      <c r="BM3">
        <v>1027.1400000000001</v>
      </c>
      <c r="BN3" t="s">
        <v>154</v>
      </c>
      <c r="BO3">
        <v>31.5</v>
      </c>
      <c r="BP3">
        <v>386.32</v>
      </c>
      <c r="BQ3">
        <v>30.28</v>
      </c>
      <c r="BR3" t="s">
        <v>154</v>
      </c>
      <c r="BS3">
        <v>8076.8</v>
      </c>
    </row>
    <row r="4" spans="1:71" x14ac:dyDescent="0.25">
      <c r="A4" s="9" t="s">
        <v>158</v>
      </c>
      <c r="B4" s="33">
        <v>5.54</v>
      </c>
      <c r="C4" s="20">
        <v>1.91</v>
      </c>
      <c r="D4" s="33">
        <v>39.82</v>
      </c>
      <c r="E4" s="30">
        <f t="shared" si="0"/>
        <v>40.992982456140354</v>
      </c>
      <c r="F4" s="17">
        <v>3.16</v>
      </c>
      <c r="G4" s="33">
        <v>267.33</v>
      </c>
      <c r="H4" s="30">
        <f t="shared" si="1"/>
        <v>255.68727598566304</v>
      </c>
      <c r="I4" s="20">
        <v>8.7200000000000006</v>
      </c>
      <c r="J4" s="28" t="s">
        <v>192</v>
      </c>
      <c r="K4" s="26"/>
      <c r="L4" s="17"/>
      <c r="M4" s="34"/>
      <c r="N4" s="17"/>
      <c r="O4" s="33">
        <v>21600.84</v>
      </c>
      <c r="P4" s="31">
        <f t="shared" si="3"/>
        <v>3.0882720947999998</v>
      </c>
      <c r="Q4" s="32">
        <f t="shared" si="4"/>
        <v>3.203493053118712</v>
      </c>
      <c r="R4" s="30">
        <f t="shared" si="5"/>
        <v>22406.750039299939</v>
      </c>
      <c r="S4" s="20">
        <v>140.99</v>
      </c>
      <c r="T4" s="33">
        <v>371.51</v>
      </c>
      <c r="U4" s="30">
        <f t="shared" si="6"/>
        <v>383.80785123966945</v>
      </c>
      <c r="V4" s="20">
        <v>37.130000000000003</v>
      </c>
      <c r="W4" s="33">
        <v>43.53</v>
      </c>
      <c r="X4" s="20">
        <v>7.88</v>
      </c>
      <c r="Y4" s="33">
        <v>2733.87</v>
      </c>
      <c r="Z4" s="31">
        <f t="shared" si="7"/>
        <v>0.45603685469999994</v>
      </c>
      <c r="AA4" s="32">
        <f t="shared" si="8"/>
        <v>0.47399065852911126</v>
      </c>
      <c r="AB4" s="30">
        <f t="shared" si="9"/>
        <v>2841.5002609502503</v>
      </c>
      <c r="AC4" s="20">
        <v>51.71</v>
      </c>
      <c r="AD4" s="33">
        <v>117993.89</v>
      </c>
      <c r="AE4" s="31">
        <f t="shared" si="10"/>
        <v>16.509705088800001</v>
      </c>
      <c r="AF4" s="32">
        <f t="shared" si="11"/>
        <v>16.725607518875503</v>
      </c>
      <c r="AG4" s="30">
        <f t="shared" si="12"/>
        <v>119536.93195308393</v>
      </c>
      <c r="AH4" s="20">
        <v>630.92999999999995</v>
      </c>
      <c r="AI4">
        <v>3.16</v>
      </c>
      <c r="AJ4" t="s">
        <v>154</v>
      </c>
      <c r="AK4">
        <v>33.26</v>
      </c>
      <c r="AL4">
        <v>267.33</v>
      </c>
      <c r="AM4">
        <v>8.7200000000000006</v>
      </c>
      <c r="AN4" t="s">
        <v>154</v>
      </c>
      <c r="AO4">
        <v>11.28</v>
      </c>
      <c r="AP4" t="s">
        <v>154</v>
      </c>
      <c r="AQ4">
        <v>26.17</v>
      </c>
      <c r="AR4" t="s">
        <v>154</v>
      </c>
      <c r="AS4">
        <v>40.729999999999997</v>
      </c>
      <c r="AT4" s="3">
        <v>21600.84</v>
      </c>
      <c r="AU4">
        <v>140.99</v>
      </c>
      <c r="AV4" s="3">
        <v>371.51</v>
      </c>
      <c r="AW4">
        <v>37.130000000000003</v>
      </c>
      <c r="AX4">
        <v>43.53</v>
      </c>
      <c r="AY4">
        <v>7.88</v>
      </c>
      <c r="AZ4">
        <v>61.2</v>
      </c>
      <c r="BA4">
        <v>12.38</v>
      </c>
      <c r="BB4">
        <v>2733.87</v>
      </c>
      <c r="BC4">
        <v>51.71</v>
      </c>
      <c r="BD4">
        <v>117993.89</v>
      </c>
      <c r="BE4">
        <v>630.92999999999995</v>
      </c>
      <c r="BF4">
        <v>11448.92</v>
      </c>
      <c r="BG4">
        <v>153.76</v>
      </c>
      <c r="BH4">
        <v>55342.29</v>
      </c>
      <c r="BI4">
        <v>2055.52</v>
      </c>
      <c r="BJ4">
        <v>910.61</v>
      </c>
      <c r="BK4">
        <v>82.14</v>
      </c>
      <c r="BL4">
        <v>234063</v>
      </c>
      <c r="BM4">
        <v>1027.1500000000001</v>
      </c>
      <c r="BN4" t="s">
        <v>154</v>
      </c>
      <c r="BO4">
        <v>34.25</v>
      </c>
      <c r="BP4">
        <v>313.36</v>
      </c>
      <c r="BQ4">
        <v>31.75</v>
      </c>
      <c r="BR4" t="s">
        <v>154</v>
      </c>
      <c r="BS4">
        <v>14221.78</v>
      </c>
    </row>
    <row r="5" spans="1:71" x14ac:dyDescent="0.25">
      <c r="A5" s="22" t="s">
        <v>160</v>
      </c>
      <c r="B5" s="33">
        <v>8.89</v>
      </c>
      <c r="C5" s="20">
        <v>1.9</v>
      </c>
      <c r="D5" s="33">
        <v>26.24</v>
      </c>
      <c r="E5" s="30">
        <f t="shared" si="0"/>
        <v>29.08070175438597</v>
      </c>
      <c r="F5" s="17">
        <v>3.03</v>
      </c>
      <c r="G5" s="33">
        <v>83.34</v>
      </c>
      <c r="H5" s="30">
        <f t="shared" si="1"/>
        <v>90.821684587813607</v>
      </c>
      <c r="I5" s="20">
        <v>6.17</v>
      </c>
      <c r="J5" s="28" t="s">
        <v>192</v>
      </c>
      <c r="K5" s="26"/>
      <c r="L5" s="17"/>
      <c r="M5" s="34"/>
      <c r="N5" s="17"/>
      <c r="O5" s="33">
        <v>31815.01</v>
      </c>
      <c r="P5" s="31">
        <f t="shared" si="3"/>
        <v>4.5485919796999994</v>
      </c>
      <c r="Q5" s="32">
        <f t="shared" si="4"/>
        <v>4.6726277461770618</v>
      </c>
      <c r="R5" s="30">
        <f t="shared" si="5"/>
        <v>32682.574988998123</v>
      </c>
      <c r="S5" s="20">
        <v>177.07</v>
      </c>
      <c r="T5" s="33">
        <v>292.73</v>
      </c>
      <c r="U5" s="30">
        <f t="shared" si="6"/>
        <v>302.42355371900834</v>
      </c>
      <c r="V5" s="20">
        <v>37.380000000000003</v>
      </c>
      <c r="W5" s="33">
        <v>75.61</v>
      </c>
      <c r="X5" s="20">
        <v>7.98</v>
      </c>
      <c r="Y5" s="33">
        <v>4830.53</v>
      </c>
      <c r="Z5" s="31">
        <f t="shared" si="7"/>
        <v>0.8057807092999999</v>
      </c>
      <c r="AA5" s="32">
        <f t="shared" si="8"/>
        <v>0.83123667957099068</v>
      </c>
      <c r="AB5" s="30">
        <f t="shared" si="9"/>
        <v>4983.1345816856938</v>
      </c>
      <c r="AC5" s="20">
        <v>57.11</v>
      </c>
      <c r="AD5" s="33">
        <v>23953.5</v>
      </c>
      <c r="AE5" s="31">
        <f t="shared" si="10"/>
        <v>3.3515737200000002</v>
      </c>
      <c r="AF5" s="32">
        <f t="shared" si="11"/>
        <v>3.514632248995984</v>
      </c>
      <c r="AG5" s="30">
        <f t="shared" si="12"/>
        <v>25118.869704087938</v>
      </c>
      <c r="AH5" s="20">
        <v>316.45999999999998</v>
      </c>
      <c r="AI5">
        <v>3.03</v>
      </c>
      <c r="AJ5" t="s">
        <v>154</v>
      </c>
      <c r="AK5">
        <v>32.49</v>
      </c>
      <c r="AL5">
        <v>83.34</v>
      </c>
      <c r="AM5">
        <v>6.17</v>
      </c>
      <c r="AN5" t="s">
        <v>154</v>
      </c>
      <c r="AO5">
        <v>11.65</v>
      </c>
      <c r="AP5" t="s">
        <v>154</v>
      </c>
      <c r="AQ5">
        <v>27.63</v>
      </c>
      <c r="AR5" t="s">
        <v>154</v>
      </c>
      <c r="AS5">
        <v>49.96</v>
      </c>
      <c r="AT5" s="3">
        <v>31815.01</v>
      </c>
      <c r="AU5">
        <v>177.07</v>
      </c>
      <c r="AV5" s="3">
        <v>292.73</v>
      </c>
      <c r="AW5">
        <v>37.380000000000003</v>
      </c>
      <c r="AX5">
        <v>75.61</v>
      </c>
      <c r="AY5">
        <v>7.98</v>
      </c>
      <c r="AZ5">
        <v>106.22</v>
      </c>
      <c r="BA5">
        <v>14.43</v>
      </c>
      <c r="BB5">
        <v>4830.53</v>
      </c>
      <c r="BC5">
        <v>57.11</v>
      </c>
      <c r="BD5">
        <v>23953.5</v>
      </c>
      <c r="BE5">
        <v>316.45999999999998</v>
      </c>
      <c r="BF5">
        <v>15588.53</v>
      </c>
      <c r="BG5">
        <v>178.95</v>
      </c>
      <c r="BH5">
        <v>83217.3</v>
      </c>
      <c r="BI5">
        <v>2151.2800000000002</v>
      </c>
      <c r="BJ5">
        <v>759.26</v>
      </c>
      <c r="BK5">
        <v>79.02</v>
      </c>
      <c r="BL5">
        <v>303529.59000000003</v>
      </c>
      <c r="BM5">
        <v>1095.6400000000001</v>
      </c>
      <c r="BN5" t="s">
        <v>154</v>
      </c>
      <c r="BO5">
        <v>28.16</v>
      </c>
      <c r="BP5">
        <v>250.81</v>
      </c>
      <c r="BQ5">
        <v>25.3</v>
      </c>
      <c r="BR5" t="s">
        <v>154</v>
      </c>
      <c r="BS5">
        <v>9737.25</v>
      </c>
    </row>
    <row r="6" spans="1:71" x14ac:dyDescent="0.25">
      <c r="A6" s="9" t="s">
        <v>162</v>
      </c>
      <c r="B6" s="33">
        <v>6.87</v>
      </c>
      <c r="C6" s="20">
        <v>1.84</v>
      </c>
      <c r="D6" s="33">
        <v>33.56</v>
      </c>
      <c r="E6" s="30">
        <f t="shared" si="0"/>
        <v>35.501754385964915</v>
      </c>
      <c r="F6" s="17">
        <v>3.01</v>
      </c>
      <c r="G6" s="33">
        <v>55.42</v>
      </c>
      <c r="H6" s="30">
        <f t="shared" si="1"/>
        <v>65.803763440860209</v>
      </c>
      <c r="I6" s="20">
        <v>5.34</v>
      </c>
      <c r="J6" s="28" t="s">
        <v>192</v>
      </c>
      <c r="K6" s="26"/>
      <c r="L6" s="17"/>
      <c r="M6" s="34"/>
      <c r="N6" s="17"/>
      <c r="O6" s="33">
        <v>29279.78</v>
      </c>
      <c r="P6" s="31">
        <f t="shared" si="3"/>
        <v>4.1861301466</v>
      </c>
      <c r="Q6" s="32">
        <f t="shared" si="4"/>
        <v>4.3079780146881292</v>
      </c>
      <c r="R6" s="30">
        <f t="shared" si="5"/>
        <v>30132.041789802959</v>
      </c>
      <c r="S6" s="20">
        <v>162.41</v>
      </c>
      <c r="T6" s="33">
        <v>367.57</v>
      </c>
      <c r="U6" s="30">
        <f t="shared" si="6"/>
        <v>379.73760330578517</v>
      </c>
      <c r="V6" s="20">
        <v>36.44</v>
      </c>
      <c r="W6" s="33">
        <v>60.79</v>
      </c>
      <c r="X6" s="20">
        <v>8.09</v>
      </c>
      <c r="Y6" s="33">
        <v>3871.73</v>
      </c>
      <c r="Z6" s="31">
        <f t="shared" si="7"/>
        <v>0.64584328129999991</v>
      </c>
      <c r="AA6" s="32">
        <f t="shared" si="8"/>
        <v>0.66786852022471899</v>
      </c>
      <c r="AB6" s="30">
        <f t="shared" si="9"/>
        <v>4003.7678809706795</v>
      </c>
      <c r="AC6" s="20">
        <v>53.79</v>
      </c>
      <c r="AD6" s="33">
        <v>59660.38</v>
      </c>
      <c r="AE6" s="31">
        <f t="shared" si="10"/>
        <v>8.3476803696000008</v>
      </c>
      <c r="AF6" s="32">
        <f t="shared" si="11"/>
        <v>8.530803583935743</v>
      </c>
      <c r="AG6" s="30">
        <f t="shared" si="12"/>
        <v>60969.150828585924</v>
      </c>
      <c r="AH6" s="20">
        <v>468.6</v>
      </c>
      <c r="AI6">
        <v>3.01</v>
      </c>
      <c r="AJ6" t="s">
        <v>154</v>
      </c>
      <c r="AK6">
        <v>35.549999999999997</v>
      </c>
      <c r="AL6">
        <v>55.42</v>
      </c>
      <c r="AM6">
        <v>5.34</v>
      </c>
      <c r="AN6" t="s">
        <v>154</v>
      </c>
      <c r="AO6">
        <v>16.45</v>
      </c>
      <c r="AP6" t="s">
        <v>154</v>
      </c>
      <c r="AQ6">
        <v>25.94</v>
      </c>
      <c r="AR6" t="s">
        <v>154</v>
      </c>
      <c r="AS6">
        <v>45.78</v>
      </c>
      <c r="AT6" s="3">
        <v>29279.78</v>
      </c>
      <c r="AU6">
        <v>162.41</v>
      </c>
      <c r="AV6" s="3">
        <v>367.57</v>
      </c>
      <c r="AW6">
        <v>36.44</v>
      </c>
      <c r="AX6">
        <v>60.79</v>
      </c>
      <c r="AY6">
        <v>8.09</v>
      </c>
      <c r="AZ6">
        <v>89.69</v>
      </c>
      <c r="BA6">
        <v>13.57</v>
      </c>
      <c r="BB6">
        <v>3871.73</v>
      </c>
      <c r="BC6">
        <v>53.79</v>
      </c>
      <c r="BD6">
        <v>59660.38</v>
      </c>
      <c r="BE6">
        <v>468.6</v>
      </c>
      <c r="BF6">
        <v>14307.08</v>
      </c>
      <c r="BG6">
        <v>171.8</v>
      </c>
      <c r="BH6">
        <v>77643.91</v>
      </c>
      <c r="BI6">
        <v>1797.03</v>
      </c>
      <c r="BJ6">
        <v>747.31</v>
      </c>
      <c r="BK6">
        <v>81.319999999999993</v>
      </c>
      <c r="BL6">
        <v>282620.09000000003</v>
      </c>
      <c r="BM6">
        <v>1061.25</v>
      </c>
      <c r="BN6">
        <v>597.08000000000004</v>
      </c>
      <c r="BO6">
        <v>28.01</v>
      </c>
      <c r="BP6">
        <v>482.78</v>
      </c>
      <c r="BQ6">
        <v>30.56</v>
      </c>
      <c r="BR6" t="s">
        <v>154</v>
      </c>
      <c r="BS6">
        <v>7397.87</v>
      </c>
    </row>
    <row r="7" spans="1:71" x14ac:dyDescent="0.25">
      <c r="A7" s="9" t="s">
        <v>164</v>
      </c>
      <c r="B7" s="33">
        <v>4.45</v>
      </c>
      <c r="C7" s="20">
        <v>1.5</v>
      </c>
      <c r="D7" s="33">
        <v>14.84</v>
      </c>
      <c r="E7" s="30">
        <f t="shared" si="0"/>
        <v>19.080701754385966</v>
      </c>
      <c r="F7" s="17">
        <v>2.4500000000000002</v>
      </c>
      <c r="G7" s="33">
        <v>47.34</v>
      </c>
      <c r="H7" s="30">
        <f t="shared" si="1"/>
        <v>58.563620071684582</v>
      </c>
      <c r="I7" s="20">
        <v>5.01</v>
      </c>
      <c r="J7" s="28" t="s">
        <v>192</v>
      </c>
      <c r="K7" s="26"/>
      <c r="L7" s="17"/>
      <c r="M7" s="34"/>
      <c r="N7" s="17"/>
      <c r="O7" s="33">
        <v>19117.52</v>
      </c>
      <c r="P7" s="31">
        <f t="shared" si="3"/>
        <v>2.7332318344000002</v>
      </c>
      <c r="Q7" s="32">
        <f t="shared" si="4"/>
        <v>2.8463096925553324</v>
      </c>
      <c r="R7" s="30">
        <f t="shared" si="5"/>
        <v>19908.440180145011</v>
      </c>
      <c r="S7" s="20">
        <v>123.1</v>
      </c>
      <c r="T7" s="33">
        <v>411.1</v>
      </c>
      <c r="U7" s="30">
        <f t="shared" si="6"/>
        <v>424.70661157024801</v>
      </c>
      <c r="V7" s="20">
        <v>36.71</v>
      </c>
      <c r="W7" s="33">
        <v>46.29</v>
      </c>
      <c r="X7" s="20">
        <v>6.72</v>
      </c>
      <c r="Y7" s="33">
        <v>3670.66</v>
      </c>
      <c r="Z7" s="31">
        <f t="shared" si="7"/>
        <v>0.61230279459999992</v>
      </c>
      <c r="AA7" s="32">
        <f t="shared" si="8"/>
        <v>0.63360857466802856</v>
      </c>
      <c r="AB7" s="30">
        <f t="shared" si="9"/>
        <v>3798.3848370483097</v>
      </c>
      <c r="AC7" s="20">
        <v>42.87</v>
      </c>
      <c r="AD7" s="33">
        <v>3836.4</v>
      </c>
      <c r="AE7" s="31">
        <f t="shared" si="10"/>
        <v>0.53678908800000003</v>
      </c>
      <c r="AF7" s="32">
        <f t="shared" si="11"/>
        <v>0.68854326104417674</v>
      </c>
      <c r="AG7" s="30">
        <f t="shared" si="12"/>
        <v>4920.9781378228754</v>
      </c>
      <c r="AH7" s="20">
        <v>132.44</v>
      </c>
      <c r="AI7">
        <v>2.4500000000000002</v>
      </c>
      <c r="AJ7" t="s">
        <v>154</v>
      </c>
      <c r="AK7">
        <v>29.02</v>
      </c>
      <c r="AL7">
        <v>47.34</v>
      </c>
      <c r="AM7">
        <v>5.01</v>
      </c>
      <c r="AN7" t="s">
        <v>154</v>
      </c>
      <c r="AO7">
        <v>11.96</v>
      </c>
      <c r="AP7" t="s">
        <v>154</v>
      </c>
      <c r="AQ7">
        <v>24.6</v>
      </c>
      <c r="AR7" t="s">
        <v>154</v>
      </c>
      <c r="AS7">
        <v>36.94</v>
      </c>
      <c r="AT7" s="3">
        <v>19117.52</v>
      </c>
      <c r="AU7">
        <v>123.1</v>
      </c>
      <c r="AV7" s="3">
        <v>411.1</v>
      </c>
      <c r="AW7">
        <v>36.71</v>
      </c>
      <c r="AX7">
        <v>46.29</v>
      </c>
      <c r="AY7">
        <v>6.72</v>
      </c>
      <c r="AZ7">
        <v>63.3</v>
      </c>
      <c r="BA7">
        <v>11</v>
      </c>
      <c r="BB7">
        <v>3670.66</v>
      </c>
      <c r="BC7">
        <v>42.87</v>
      </c>
      <c r="BD7">
        <v>3836.4</v>
      </c>
      <c r="BE7">
        <v>132.44</v>
      </c>
      <c r="BF7">
        <v>14311.87</v>
      </c>
      <c r="BG7">
        <v>152.1</v>
      </c>
      <c r="BH7">
        <v>62332.58</v>
      </c>
      <c r="BI7">
        <v>1315.56</v>
      </c>
      <c r="BJ7">
        <v>941.96</v>
      </c>
      <c r="BK7">
        <v>84.52</v>
      </c>
      <c r="BL7">
        <v>368589.31</v>
      </c>
      <c r="BM7">
        <v>1122.99</v>
      </c>
      <c r="BN7" t="s">
        <v>154</v>
      </c>
      <c r="BO7">
        <v>26.6</v>
      </c>
      <c r="BP7">
        <v>241.97</v>
      </c>
      <c r="BQ7">
        <v>23.63</v>
      </c>
      <c r="BR7" t="s">
        <v>154</v>
      </c>
      <c r="BS7">
        <v>5300.71</v>
      </c>
    </row>
    <row r="8" spans="1:71" x14ac:dyDescent="0.25">
      <c r="A8" s="9"/>
      <c r="B8" s="20"/>
      <c r="C8" s="20"/>
      <c r="D8" s="20"/>
      <c r="E8" s="20"/>
      <c r="F8" s="20"/>
      <c r="G8" s="20"/>
      <c r="H8" s="21"/>
      <c r="I8" s="20"/>
      <c r="J8" s="20"/>
      <c r="K8" s="20"/>
    </row>
    <row r="9" spans="1:71" x14ac:dyDescent="0.25">
      <c r="A9" s="5" t="s">
        <v>118</v>
      </c>
      <c r="B9" s="20">
        <f t="shared" ref="B9:J9" si="13">MIN(B2:B7)</f>
        <v>4.45</v>
      </c>
      <c r="C9" s="20">
        <f t="shared" ref="C9:BN9" si="14">MIN(C2:C7)</f>
        <v>1.5</v>
      </c>
      <c r="D9" s="20">
        <f t="shared" si="14"/>
        <v>14.84</v>
      </c>
      <c r="E9" s="20">
        <f t="shared" si="14"/>
        <v>19.080701754385966</v>
      </c>
      <c r="F9" s="20">
        <f t="shared" si="14"/>
        <v>2.4500000000000002</v>
      </c>
      <c r="G9" s="20">
        <f t="shared" si="14"/>
        <v>47.34</v>
      </c>
      <c r="H9" s="20">
        <f t="shared" si="14"/>
        <v>58.563620071684582</v>
      </c>
      <c r="I9" s="20">
        <f t="shared" si="14"/>
        <v>5.01</v>
      </c>
      <c r="J9" s="20">
        <f t="shared" si="14"/>
        <v>11.76</v>
      </c>
      <c r="K9" s="20">
        <f t="shared" si="14"/>
        <v>23.268641470888664</v>
      </c>
      <c r="L9" s="20">
        <f t="shared" si="14"/>
        <v>7.47</v>
      </c>
      <c r="M9" s="20">
        <f t="shared" si="14"/>
        <v>0</v>
      </c>
      <c r="N9" s="20">
        <f t="shared" si="14"/>
        <v>0</v>
      </c>
      <c r="O9" s="20">
        <f t="shared" si="14"/>
        <v>19117.52</v>
      </c>
      <c r="P9" s="20">
        <f t="shared" si="14"/>
        <v>2.7332318344000002</v>
      </c>
      <c r="Q9" s="20">
        <f t="shared" si="14"/>
        <v>2.8463096925553324</v>
      </c>
      <c r="R9" s="20">
        <f t="shared" si="14"/>
        <v>19908.440180145011</v>
      </c>
      <c r="S9" s="20">
        <f t="shared" si="14"/>
        <v>123.1</v>
      </c>
      <c r="T9" s="20">
        <f t="shared" si="14"/>
        <v>267.31</v>
      </c>
      <c r="U9" s="20">
        <f t="shared" si="14"/>
        <v>276.16322314049592</v>
      </c>
      <c r="V9" s="20">
        <f t="shared" si="14"/>
        <v>36.44</v>
      </c>
      <c r="W9" s="20">
        <f t="shared" si="14"/>
        <v>43.53</v>
      </c>
      <c r="X9" s="20">
        <f t="shared" si="14"/>
        <v>6.72</v>
      </c>
      <c r="Y9" s="20">
        <f t="shared" si="14"/>
        <v>2733.87</v>
      </c>
      <c r="Z9" s="20">
        <f t="shared" si="14"/>
        <v>0.45603685469999994</v>
      </c>
      <c r="AA9" s="20">
        <f t="shared" si="14"/>
        <v>0.47399065852911126</v>
      </c>
      <c r="AB9" s="20">
        <f t="shared" si="14"/>
        <v>2841.5002609502503</v>
      </c>
      <c r="AC9" s="20">
        <f t="shared" si="14"/>
        <v>42.87</v>
      </c>
      <c r="AD9" s="20">
        <f t="shared" si="14"/>
        <v>3836.4</v>
      </c>
      <c r="AE9" s="20">
        <f t="shared" si="14"/>
        <v>0.53678908800000003</v>
      </c>
      <c r="AF9" s="20">
        <f t="shared" si="14"/>
        <v>0.68854326104417674</v>
      </c>
      <c r="AG9" s="20">
        <f t="shared" si="14"/>
        <v>4920.9781378228754</v>
      </c>
      <c r="AH9" s="20">
        <f t="shared" si="14"/>
        <v>132.44</v>
      </c>
      <c r="AI9" s="20">
        <f t="shared" si="14"/>
        <v>2.4500000000000002</v>
      </c>
      <c r="AJ9" s="20">
        <f t="shared" si="14"/>
        <v>0</v>
      </c>
      <c r="AK9" s="20">
        <f t="shared" si="14"/>
        <v>29.02</v>
      </c>
      <c r="AL9" s="20">
        <f t="shared" si="14"/>
        <v>47.34</v>
      </c>
      <c r="AM9" s="20">
        <f t="shared" si="14"/>
        <v>5.01</v>
      </c>
      <c r="AN9" s="20">
        <f t="shared" si="14"/>
        <v>11.76</v>
      </c>
      <c r="AO9" s="20">
        <f t="shared" si="14"/>
        <v>7.47</v>
      </c>
      <c r="AP9" s="20">
        <f t="shared" si="14"/>
        <v>80.7</v>
      </c>
      <c r="AQ9" s="20">
        <f t="shared" si="14"/>
        <v>18.66</v>
      </c>
      <c r="AR9" s="20">
        <f t="shared" si="14"/>
        <v>0</v>
      </c>
      <c r="AS9" s="20">
        <f t="shared" si="14"/>
        <v>36.94</v>
      </c>
      <c r="AT9" s="20">
        <f t="shared" si="14"/>
        <v>19117.52</v>
      </c>
      <c r="AU9" s="20">
        <f t="shared" si="14"/>
        <v>123.1</v>
      </c>
      <c r="AV9" s="20">
        <f t="shared" si="14"/>
        <v>267.31</v>
      </c>
      <c r="AW9" s="20">
        <f t="shared" si="14"/>
        <v>36.44</v>
      </c>
      <c r="AX9" s="20">
        <f t="shared" si="14"/>
        <v>43.53</v>
      </c>
      <c r="AY9" s="20">
        <f t="shared" si="14"/>
        <v>6.72</v>
      </c>
      <c r="AZ9" s="20">
        <f t="shared" si="14"/>
        <v>61.2</v>
      </c>
      <c r="BA9" s="20">
        <f t="shared" si="14"/>
        <v>11</v>
      </c>
      <c r="BB9" s="20">
        <f t="shared" si="14"/>
        <v>2733.87</v>
      </c>
      <c r="BC9" s="20">
        <f t="shared" si="14"/>
        <v>42.87</v>
      </c>
      <c r="BD9" s="20">
        <f t="shared" si="14"/>
        <v>3836.4</v>
      </c>
      <c r="BE9" s="20">
        <f t="shared" si="14"/>
        <v>132.44</v>
      </c>
      <c r="BF9" s="20">
        <f t="shared" si="14"/>
        <v>11448.92</v>
      </c>
      <c r="BG9" s="20">
        <f t="shared" si="14"/>
        <v>152.1</v>
      </c>
      <c r="BH9" s="20">
        <f t="shared" si="14"/>
        <v>55342.29</v>
      </c>
      <c r="BI9" s="20">
        <f t="shared" si="14"/>
        <v>1315.56</v>
      </c>
      <c r="BJ9" s="20">
        <f t="shared" si="14"/>
        <v>747.31</v>
      </c>
      <c r="BK9" s="20">
        <f t="shared" si="14"/>
        <v>79.02</v>
      </c>
      <c r="BL9" s="20">
        <f t="shared" si="14"/>
        <v>234063</v>
      </c>
      <c r="BM9" s="20">
        <f t="shared" si="14"/>
        <v>1027.1400000000001</v>
      </c>
      <c r="BN9" s="20">
        <f t="shared" si="14"/>
        <v>597.08000000000004</v>
      </c>
      <c r="BO9" s="20">
        <f t="shared" ref="BO9:BS9" si="15">MIN(BO2:BO7)</f>
        <v>26.6</v>
      </c>
      <c r="BP9" s="20">
        <f t="shared" si="15"/>
        <v>150.38</v>
      </c>
      <c r="BQ9" s="20">
        <f t="shared" si="15"/>
        <v>23.09</v>
      </c>
      <c r="BR9" s="20">
        <f t="shared" si="15"/>
        <v>0</v>
      </c>
      <c r="BS9" s="20">
        <f t="shared" si="15"/>
        <v>5300.71</v>
      </c>
    </row>
    <row r="10" spans="1:71" x14ac:dyDescent="0.25">
      <c r="A10" s="5" t="s">
        <v>119</v>
      </c>
      <c r="B10" s="20">
        <f t="shared" ref="B10:J10" si="16">AVERAGE(B2:B7)</f>
        <v>6.9719999999999995</v>
      </c>
      <c r="C10" s="20">
        <f t="shared" ref="C10:BN10" si="17">AVERAGE(C2:C7)</f>
        <v>2.0833333333333335</v>
      </c>
      <c r="D10" s="20">
        <f t="shared" si="17"/>
        <v>37.895000000000003</v>
      </c>
      <c r="E10" s="20">
        <f t="shared" si="17"/>
        <v>39.304385964912285</v>
      </c>
      <c r="F10" s="20">
        <f t="shared" si="17"/>
        <v>3.07</v>
      </c>
      <c r="G10" s="20">
        <f t="shared" si="17"/>
        <v>95.3</v>
      </c>
      <c r="H10" s="20">
        <f t="shared" si="17"/>
        <v>101.5385304659498</v>
      </c>
      <c r="I10" s="20">
        <f t="shared" si="17"/>
        <v>6.0133333333333345</v>
      </c>
      <c r="J10" s="20">
        <f t="shared" si="17"/>
        <v>11.879999999999999</v>
      </c>
      <c r="K10" s="20">
        <f t="shared" si="17"/>
        <v>23.391215526046988</v>
      </c>
      <c r="L10" s="20">
        <f t="shared" si="17"/>
        <v>7.5049999999999999</v>
      </c>
      <c r="M10" s="20" t="e">
        <f t="shared" si="17"/>
        <v>#DIV/0!</v>
      </c>
      <c r="N10" s="20" t="e">
        <f t="shared" si="17"/>
        <v>#DIV/0!</v>
      </c>
      <c r="O10" s="20">
        <f t="shared" si="17"/>
        <v>26720.16</v>
      </c>
      <c r="P10" s="20">
        <f t="shared" si="17"/>
        <v>3.8201812751999999</v>
      </c>
      <c r="Q10" s="20">
        <f t="shared" si="17"/>
        <v>3.9398201963782697</v>
      </c>
      <c r="R10" s="20">
        <f t="shared" si="17"/>
        <v>27556.971367267746</v>
      </c>
      <c r="S10" s="20">
        <f t="shared" si="17"/>
        <v>154.49666666666667</v>
      </c>
      <c r="T10" s="20">
        <f t="shared" si="17"/>
        <v>346.4083333333333</v>
      </c>
      <c r="U10" s="20">
        <f t="shared" si="17"/>
        <v>357.87637741046836</v>
      </c>
      <c r="V10" s="20">
        <f t="shared" si="17"/>
        <v>36.89</v>
      </c>
      <c r="W10" s="20">
        <f t="shared" si="17"/>
        <v>86.711666666666659</v>
      </c>
      <c r="X10" s="20">
        <f t="shared" si="17"/>
        <v>7.8916666666666657</v>
      </c>
      <c r="Y10" s="20">
        <f t="shared" si="17"/>
        <v>3919.563333333333</v>
      </c>
      <c r="Z10" s="20">
        <f t="shared" si="17"/>
        <v>0.65382235963333324</v>
      </c>
      <c r="AA10" s="20">
        <f t="shared" si="17"/>
        <v>0.67601875345590734</v>
      </c>
      <c r="AB10" s="20">
        <f t="shared" si="17"/>
        <v>4052.6272612907342</v>
      </c>
      <c r="AC10" s="20">
        <f t="shared" si="17"/>
        <v>52.418333333333344</v>
      </c>
      <c r="AD10" s="20">
        <f t="shared" si="17"/>
        <v>49981.053333333337</v>
      </c>
      <c r="AE10" s="20">
        <f t="shared" si="17"/>
        <v>6.9933489823999997</v>
      </c>
      <c r="AF10" s="20">
        <f t="shared" si="17"/>
        <v>7.171033114859438</v>
      </c>
      <c r="AG10" s="20">
        <f t="shared" si="17"/>
        <v>51250.951364061162</v>
      </c>
      <c r="AH10" s="20">
        <f t="shared" si="17"/>
        <v>379.07333333333332</v>
      </c>
      <c r="AI10" s="20">
        <f t="shared" si="17"/>
        <v>3.07</v>
      </c>
      <c r="AJ10" s="20" t="e">
        <f t="shared" si="17"/>
        <v>#DIV/0!</v>
      </c>
      <c r="AK10" s="20">
        <f t="shared" si="17"/>
        <v>32.00833333333334</v>
      </c>
      <c r="AL10" s="20">
        <f t="shared" si="17"/>
        <v>95.3</v>
      </c>
      <c r="AM10" s="20">
        <f t="shared" si="17"/>
        <v>6.0133333333333345</v>
      </c>
      <c r="AN10" s="20">
        <f t="shared" si="17"/>
        <v>11.879999999999999</v>
      </c>
      <c r="AO10" s="20">
        <f t="shared" si="17"/>
        <v>11.058333333333332</v>
      </c>
      <c r="AP10" s="20">
        <f t="shared" si="17"/>
        <v>80.7</v>
      </c>
      <c r="AQ10" s="20">
        <f t="shared" si="17"/>
        <v>24.823333333333334</v>
      </c>
      <c r="AR10" s="20" t="e">
        <f t="shared" si="17"/>
        <v>#DIV/0!</v>
      </c>
      <c r="AS10" s="20">
        <f t="shared" si="17"/>
        <v>44.168333333333329</v>
      </c>
      <c r="AT10" s="20">
        <f t="shared" si="17"/>
        <v>26720.16</v>
      </c>
      <c r="AU10" s="20">
        <f t="shared" si="17"/>
        <v>154.49666666666667</v>
      </c>
      <c r="AV10" s="20">
        <f t="shared" si="17"/>
        <v>346.4083333333333</v>
      </c>
      <c r="AW10" s="20">
        <f t="shared" si="17"/>
        <v>36.89</v>
      </c>
      <c r="AX10" s="20">
        <f t="shared" si="17"/>
        <v>86.711666666666659</v>
      </c>
      <c r="AY10" s="20">
        <f t="shared" si="17"/>
        <v>7.8916666666666657</v>
      </c>
      <c r="AZ10" s="20">
        <f t="shared" si="17"/>
        <v>85.358333333333334</v>
      </c>
      <c r="BA10" s="20">
        <f t="shared" si="17"/>
        <v>13.131666666666666</v>
      </c>
      <c r="BB10" s="20">
        <f t="shared" si="17"/>
        <v>3919.563333333333</v>
      </c>
      <c r="BC10" s="20">
        <f t="shared" si="17"/>
        <v>52.418333333333344</v>
      </c>
      <c r="BD10" s="20">
        <f t="shared" si="17"/>
        <v>49981.053333333337</v>
      </c>
      <c r="BE10" s="20">
        <f t="shared" si="17"/>
        <v>379.07333333333332</v>
      </c>
      <c r="BF10" s="20">
        <f t="shared" si="17"/>
        <v>13975.429999999998</v>
      </c>
      <c r="BG10" s="20">
        <f t="shared" si="17"/>
        <v>165.96166666666664</v>
      </c>
      <c r="BH10" s="20">
        <f t="shared" si="17"/>
        <v>72695.59</v>
      </c>
      <c r="BI10" s="20">
        <f t="shared" si="17"/>
        <v>1864.2816666666668</v>
      </c>
      <c r="BJ10" s="20">
        <f t="shared" si="17"/>
        <v>818.27666666666664</v>
      </c>
      <c r="BK10" s="20">
        <f t="shared" si="17"/>
        <v>80.919999999999987</v>
      </c>
      <c r="BL10" s="20">
        <f t="shared" si="17"/>
        <v>293812.69666666671</v>
      </c>
      <c r="BM10" s="20">
        <f t="shared" si="17"/>
        <v>1071.8933333333332</v>
      </c>
      <c r="BN10" s="20">
        <f t="shared" si="17"/>
        <v>597.08000000000004</v>
      </c>
      <c r="BO10" s="20">
        <f t="shared" ref="BO10:BS10" si="18">AVERAGE(BO2:BO7)</f>
        <v>29.391666666666666</v>
      </c>
      <c r="BP10" s="20">
        <f t="shared" si="18"/>
        <v>304.27000000000004</v>
      </c>
      <c r="BQ10" s="20">
        <f t="shared" si="18"/>
        <v>27.434999999999999</v>
      </c>
      <c r="BR10" s="20" t="e">
        <f t="shared" si="18"/>
        <v>#DIV/0!</v>
      </c>
      <c r="BS10" s="20">
        <f t="shared" si="18"/>
        <v>8927.0966666666664</v>
      </c>
    </row>
    <row r="11" spans="1:71" x14ac:dyDescent="0.25">
      <c r="A11" s="5" t="s">
        <v>120</v>
      </c>
      <c r="B11" s="20">
        <f t="shared" ref="B11:J11" si="19">MAX(B2:B7)</f>
        <v>9.11</v>
      </c>
      <c r="C11" s="20">
        <f t="shared" ref="C11:BN11" si="20">MAX(C2:C7)</f>
        <v>3.68</v>
      </c>
      <c r="D11" s="20">
        <f t="shared" si="20"/>
        <v>97.4</v>
      </c>
      <c r="E11" s="20">
        <f t="shared" si="20"/>
        <v>91.501754385964929</v>
      </c>
      <c r="F11" s="20">
        <f t="shared" si="20"/>
        <v>4.1500000000000004</v>
      </c>
      <c r="G11" s="20">
        <f t="shared" si="20"/>
        <v>267.33</v>
      </c>
      <c r="H11" s="20">
        <f t="shared" si="20"/>
        <v>255.68727598566304</v>
      </c>
      <c r="I11" s="20">
        <f t="shared" si="20"/>
        <v>8.7200000000000006</v>
      </c>
      <c r="J11" s="20">
        <f t="shared" si="20"/>
        <v>12</v>
      </c>
      <c r="K11" s="20">
        <f t="shared" si="20"/>
        <v>23.513789581205312</v>
      </c>
      <c r="L11" s="20">
        <f t="shared" si="20"/>
        <v>7.54</v>
      </c>
      <c r="M11" s="20">
        <f t="shared" si="20"/>
        <v>0</v>
      </c>
      <c r="N11" s="20">
        <f t="shared" si="20"/>
        <v>0</v>
      </c>
      <c r="O11" s="20">
        <f t="shared" si="20"/>
        <v>33212.300000000003</v>
      </c>
      <c r="P11" s="20">
        <f t="shared" si="20"/>
        <v>4.7483625310000006</v>
      </c>
      <c r="Q11" s="20">
        <f t="shared" si="20"/>
        <v>4.873604155935614</v>
      </c>
      <c r="R11" s="20">
        <f t="shared" si="20"/>
        <v>34088.299335074589</v>
      </c>
      <c r="S11" s="20">
        <f t="shared" si="20"/>
        <v>177.07</v>
      </c>
      <c r="T11" s="20">
        <f t="shared" si="20"/>
        <v>411.1</v>
      </c>
      <c r="U11" s="20">
        <f t="shared" si="20"/>
        <v>424.70661157024801</v>
      </c>
      <c r="V11" s="20">
        <f t="shared" si="20"/>
        <v>37.380000000000003</v>
      </c>
      <c r="W11" s="20">
        <f t="shared" si="20"/>
        <v>234.39</v>
      </c>
      <c r="X11" s="20">
        <f t="shared" si="20"/>
        <v>8.69</v>
      </c>
      <c r="Y11" s="20">
        <f t="shared" si="20"/>
        <v>4830.53</v>
      </c>
      <c r="Z11" s="20">
        <f t="shared" si="20"/>
        <v>0.8057807092999999</v>
      </c>
      <c r="AA11" s="20">
        <f t="shared" si="20"/>
        <v>0.83123667957099068</v>
      </c>
      <c r="AB11" s="20">
        <f t="shared" si="20"/>
        <v>4983.1345816856938</v>
      </c>
      <c r="AC11" s="20">
        <f t="shared" si="20"/>
        <v>57.11</v>
      </c>
      <c r="AD11" s="20">
        <f t="shared" si="20"/>
        <v>117993.89</v>
      </c>
      <c r="AE11" s="20">
        <f t="shared" si="20"/>
        <v>16.509705088800001</v>
      </c>
      <c r="AF11" s="20">
        <f t="shared" si="20"/>
        <v>16.725607518875503</v>
      </c>
      <c r="AG11" s="20">
        <f t="shared" si="20"/>
        <v>119536.93195308393</v>
      </c>
      <c r="AH11" s="20">
        <f t="shared" si="20"/>
        <v>630.92999999999995</v>
      </c>
      <c r="AI11" s="20">
        <f t="shared" si="20"/>
        <v>4.1500000000000004</v>
      </c>
      <c r="AJ11" s="20">
        <f t="shared" si="20"/>
        <v>0</v>
      </c>
      <c r="AK11" s="20">
        <f t="shared" si="20"/>
        <v>35.549999999999997</v>
      </c>
      <c r="AL11" s="20">
        <f t="shared" si="20"/>
        <v>267.33</v>
      </c>
      <c r="AM11" s="20">
        <f t="shared" si="20"/>
        <v>8.7200000000000006</v>
      </c>
      <c r="AN11" s="20">
        <f t="shared" si="20"/>
        <v>12</v>
      </c>
      <c r="AO11" s="20">
        <f t="shared" si="20"/>
        <v>16.45</v>
      </c>
      <c r="AP11" s="20">
        <f t="shared" si="20"/>
        <v>80.7</v>
      </c>
      <c r="AQ11" s="20">
        <f t="shared" si="20"/>
        <v>27.63</v>
      </c>
      <c r="AR11" s="20">
        <f t="shared" si="20"/>
        <v>0</v>
      </c>
      <c r="AS11" s="20">
        <f t="shared" si="20"/>
        <v>49.96</v>
      </c>
      <c r="AT11" s="20">
        <f t="shared" si="20"/>
        <v>33212.300000000003</v>
      </c>
      <c r="AU11" s="20">
        <f t="shared" si="20"/>
        <v>177.07</v>
      </c>
      <c r="AV11" s="20">
        <f t="shared" si="20"/>
        <v>411.1</v>
      </c>
      <c r="AW11" s="20">
        <f t="shared" si="20"/>
        <v>37.380000000000003</v>
      </c>
      <c r="AX11" s="20">
        <f t="shared" si="20"/>
        <v>234.39</v>
      </c>
      <c r="AY11" s="20">
        <f t="shared" si="20"/>
        <v>8.69</v>
      </c>
      <c r="AZ11" s="20">
        <f t="shared" si="20"/>
        <v>108.24</v>
      </c>
      <c r="BA11" s="20">
        <f t="shared" si="20"/>
        <v>14.43</v>
      </c>
      <c r="BB11" s="20">
        <f t="shared" si="20"/>
        <v>4830.53</v>
      </c>
      <c r="BC11" s="20">
        <f t="shared" si="20"/>
        <v>57.11</v>
      </c>
      <c r="BD11" s="20">
        <f t="shared" si="20"/>
        <v>117993.89</v>
      </c>
      <c r="BE11" s="20">
        <f t="shared" si="20"/>
        <v>630.92999999999995</v>
      </c>
      <c r="BF11" s="20">
        <f t="shared" si="20"/>
        <v>15588.53</v>
      </c>
      <c r="BG11" s="20">
        <f t="shared" si="20"/>
        <v>178.95</v>
      </c>
      <c r="BH11" s="20">
        <f t="shared" si="20"/>
        <v>89365.42</v>
      </c>
      <c r="BI11" s="20">
        <f t="shared" si="20"/>
        <v>2151.2800000000002</v>
      </c>
      <c r="BJ11" s="20">
        <f t="shared" si="20"/>
        <v>941.96</v>
      </c>
      <c r="BK11" s="20">
        <f t="shared" si="20"/>
        <v>84.52</v>
      </c>
      <c r="BL11" s="20">
        <f t="shared" si="20"/>
        <v>368589.31</v>
      </c>
      <c r="BM11" s="20">
        <f t="shared" si="20"/>
        <v>1122.99</v>
      </c>
      <c r="BN11" s="20">
        <f t="shared" si="20"/>
        <v>597.08000000000004</v>
      </c>
      <c r="BO11" s="20">
        <f t="shared" ref="BO11:BS11" si="21">MAX(BO2:BO7)</f>
        <v>34.25</v>
      </c>
      <c r="BP11" s="20">
        <f t="shared" si="21"/>
        <v>482.78</v>
      </c>
      <c r="BQ11" s="20">
        <f t="shared" si="21"/>
        <v>31.75</v>
      </c>
      <c r="BR11" s="20">
        <f t="shared" si="21"/>
        <v>0</v>
      </c>
      <c r="BS11" s="20">
        <f t="shared" si="21"/>
        <v>14221.78</v>
      </c>
    </row>
    <row r="12" spans="1:71" x14ac:dyDescent="0.25">
      <c r="A12" s="12" t="s">
        <v>174</v>
      </c>
      <c r="B12" s="20">
        <f t="shared" ref="B12:J12" si="22">STDEV(B2:B7)</f>
        <v>2.0415239405894803</v>
      </c>
      <c r="C12" s="20">
        <f t="shared" ref="C12:BN12" si="23">STDEV(C2:C7)</f>
        <v>0.79791394690572115</v>
      </c>
      <c r="D12" s="20">
        <f t="shared" si="23"/>
        <v>30.762974986174527</v>
      </c>
      <c r="E12" s="20">
        <f t="shared" si="23"/>
        <v>26.985065777346083</v>
      </c>
      <c r="F12" s="20">
        <f t="shared" si="23"/>
        <v>0.59440726778867892</v>
      </c>
      <c r="G12" s="20">
        <f t="shared" si="23"/>
        <v>85.183316911235622</v>
      </c>
      <c r="H12" s="20">
        <f t="shared" si="23"/>
        <v>76.329137017236192</v>
      </c>
      <c r="I12" s="20">
        <f t="shared" si="23"/>
        <v>1.3809223970472269</v>
      </c>
      <c r="J12" s="20">
        <f t="shared" si="23"/>
        <v>0.16970562748477155</v>
      </c>
      <c r="K12" s="20">
        <f t="shared" si="23"/>
        <v>0.17334589119997007</v>
      </c>
      <c r="L12" s="20">
        <f t="shared" si="23"/>
        <v>4.9497474683058526E-2</v>
      </c>
      <c r="M12" s="20" t="e">
        <f t="shared" si="23"/>
        <v>#DIV/0!</v>
      </c>
      <c r="N12" s="20" t="e">
        <f t="shared" si="23"/>
        <v>#DIV/0!</v>
      </c>
      <c r="O12" s="20">
        <f t="shared" si="23"/>
        <v>5669.113382196545</v>
      </c>
      <c r="P12" s="20">
        <f t="shared" si="23"/>
        <v>0.81051314025264054</v>
      </c>
      <c r="Q12" s="20">
        <f t="shared" si="23"/>
        <v>0.81540557369480793</v>
      </c>
      <c r="R12" s="20">
        <f t="shared" si="23"/>
        <v>5703.3333824914889</v>
      </c>
      <c r="S12" s="20">
        <f t="shared" si="23"/>
        <v>20.259087508243365</v>
      </c>
      <c r="T12" s="20">
        <f t="shared" si="23"/>
        <v>54.547257462375768</v>
      </c>
      <c r="U12" s="20">
        <f t="shared" si="23"/>
        <v>56.350472585098835</v>
      </c>
      <c r="V12" s="20">
        <f t="shared" si="23"/>
        <v>0.33178306165324539</v>
      </c>
      <c r="W12" s="20">
        <f t="shared" si="23"/>
        <v>73.25903368641076</v>
      </c>
      <c r="X12" s="20">
        <f t="shared" si="23"/>
        <v>0.64297485694750667</v>
      </c>
      <c r="Y12" s="20">
        <f t="shared" si="23"/>
        <v>781.85799001268288</v>
      </c>
      <c r="Z12" s="20">
        <f t="shared" si="23"/>
        <v>0.13042173131401544</v>
      </c>
      <c r="AA12" s="20">
        <f t="shared" si="23"/>
        <v>0.13321933739940253</v>
      </c>
      <c r="AB12" s="20">
        <f t="shared" si="23"/>
        <v>798.62920328159203</v>
      </c>
      <c r="AC12" s="20">
        <f t="shared" si="23"/>
        <v>4.9873055517650684</v>
      </c>
      <c r="AD12" s="20">
        <f t="shared" si="23"/>
        <v>46962.598771664947</v>
      </c>
      <c r="AE12" s="20">
        <f t="shared" si="23"/>
        <v>6.5710068201313607</v>
      </c>
      <c r="AF12" s="20">
        <f t="shared" si="23"/>
        <v>6.5973964057543775</v>
      </c>
      <c r="AG12" s="20">
        <f t="shared" si="23"/>
        <v>47151.203586008989</v>
      </c>
      <c r="AH12" s="20">
        <f t="shared" si="23"/>
        <v>205.04677531399184</v>
      </c>
      <c r="AI12" s="20">
        <f t="shared" si="23"/>
        <v>0.59440726778867892</v>
      </c>
      <c r="AJ12" s="20" t="e">
        <f t="shared" si="23"/>
        <v>#DIV/0!</v>
      </c>
      <c r="AK12" s="20">
        <f t="shared" si="23"/>
        <v>2.2852169845917616</v>
      </c>
      <c r="AL12" s="20">
        <f t="shared" si="23"/>
        <v>85.183316911235622</v>
      </c>
      <c r="AM12" s="20">
        <f t="shared" si="23"/>
        <v>1.3809223970472269</v>
      </c>
      <c r="AN12" s="20">
        <f t="shared" si="23"/>
        <v>0.16970562748477155</v>
      </c>
      <c r="AO12" s="20">
        <f t="shared" si="23"/>
        <v>3.3327791205939041</v>
      </c>
      <c r="AP12" s="20" t="e">
        <f t="shared" si="23"/>
        <v>#DIV/0!</v>
      </c>
      <c r="AQ12" s="20">
        <f t="shared" si="23"/>
        <v>3.1692691060663627</v>
      </c>
      <c r="AR12" s="20" t="e">
        <f t="shared" si="23"/>
        <v>#DIV/0!</v>
      </c>
      <c r="AS12" s="20">
        <f t="shared" si="23"/>
        <v>4.84250520564167</v>
      </c>
      <c r="AT12" s="20">
        <f t="shared" si="23"/>
        <v>5669.113382196545</v>
      </c>
      <c r="AU12" s="20">
        <f t="shared" si="23"/>
        <v>20.259087508243365</v>
      </c>
      <c r="AV12" s="20">
        <f t="shared" si="23"/>
        <v>54.547257462375768</v>
      </c>
      <c r="AW12" s="20">
        <f t="shared" si="23"/>
        <v>0.33178306165324539</v>
      </c>
      <c r="AX12" s="20">
        <f t="shared" si="23"/>
        <v>73.25903368641076</v>
      </c>
      <c r="AY12" s="20">
        <f t="shared" si="23"/>
        <v>0.64297485694750667</v>
      </c>
      <c r="AZ12" s="20">
        <f t="shared" si="23"/>
        <v>20.254341180760882</v>
      </c>
      <c r="BA12" s="20">
        <f t="shared" si="23"/>
        <v>1.2534339498620046</v>
      </c>
      <c r="BB12" s="20">
        <f t="shared" si="23"/>
        <v>781.85799001268288</v>
      </c>
      <c r="BC12" s="20">
        <f t="shared" si="23"/>
        <v>4.9873055517650684</v>
      </c>
      <c r="BD12" s="20">
        <f t="shared" si="23"/>
        <v>46962.598771664947</v>
      </c>
      <c r="BE12" s="20">
        <f t="shared" si="23"/>
        <v>205.04677531399184</v>
      </c>
      <c r="BF12" s="20">
        <f t="shared" si="23"/>
        <v>1577.328626659671</v>
      </c>
      <c r="BG12" s="20">
        <f t="shared" si="23"/>
        <v>11.59516350323128</v>
      </c>
      <c r="BH12" s="20">
        <f t="shared" si="23"/>
        <v>12970.522550213635</v>
      </c>
      <c r="BI12" s="20">
        <f t="shared" si="23"/>
        <v>319.93134803683608</v>
      </c>
      <c r="BJ12" s="20">
        <f t="shared" si="23"/>
        <v>86.166476698694552</v>
      </c>
      <c r="BK12" s="20">
        <f t="shared" si="23"/>
        <v>2.1805779050517775</v>
      </c>
      <c r="BL12" s="20">
        <f t="shared" si="23"/>
        <v>48259.316340890204</v>
      </c>
      <c r="BM12" s="20">
        <f t="shared" si="23"/>
        <v>39.831651066289794</v>
      </c>
      <c r="BN12" s="20" t="e">
        <f t="shared" si="23"/>
        <v>#DIV/0!</v>
      </c>
      <c r="BO12" s="20">
        <f t="shared" ref="BO12:BS12" si="24">STDEV(BO2:BO7)</f>
        <v>2.8881372312732418</v>
      </c>
      <c r="BP12" s="20">
        <f t="shared" si="24"/>
        <v>117.56023511374916</v>
      </c>
      <c r="BQ12" s="20">
        <f t="shared" si="24"/>
        <v>3.8573086472306306</v>
      </c>
      <c r="BR12" s="20" t="e">
        <f t="shared" si="24"/>
        <v>#DIV/0!</v>
      </c>
      <c r="BS12" s="20">
        <f t="shared" si="24"/>
        <v>2997.0660781748979</v>
      </c>
    </row>
    <row r="13" spans="1:71" x14ac:dyDescent="0.25">
      <c r="A13" s="9"/>
      <c r="AT13" s="3">
        <v>339</v>
      </c>
      <c r="AW13">
        <v>58</v>
      </c>
    </row>
    <row r="14" spans="1:71" x14ac:dyDescent="0.25">
      <c r="A14" s="9"/>
    </row>
    <row r="15" spans="1:71" x14ac:dyDescent="0.25">
      <c r="A15" s="9"/>
    </row>
    <row r="16" spans="1:71" x14ac:dyDescent="0.25">
      <c r="A16" s="9"/>
    </row>
    <row r="17" spans="1:49" x14ac:dyDescent="0.25">
      <c r="A17" s="9"/>
    </row>
    <row r="18" spans="1:49" x14ac:dyDescent="0.25">
      <c r="A18" s="9"/>
    </row>
    <row r="20" spans="1:49" x14ac:dyDescent="0.25">
      <c r="B20" s="5"/>
      <c r="Z20" s="5">
        <f>MIN(Z9:Z11)</f>
        <v>0.45603685469999994</v>
      </c>
      <c r="AF20" s="5">
        <f>MIN(AF9:AF13)</f>
        <v>0.68854326104417674</v>
      </c>
      <c r="AJ20" s="5" t="e">
        <f>MIN(AJ9:AJ13)</f>
        <v>#DIV/0!</v>
      </c>
      <c r="AT20" s="4">
        <f>MIN(AT9:AT13)</f>
        <v>339</v>
      </c>
      <c r="AW20" s="5">
        <f>MIN(AW9:AW13)</f>
        <v>0.33178306165324539</v>
      </c>
    </row>
    <row r="21" spans="1:49" x14ac:dyDescent="0.25">
      <c r="B21" s="5"/>
      <c r="Z21" s="5">
        <f>AVERAGE(Z9:Z11)</f>
        <v>0.63854664121111104</v>
      </c>
      <c r="AF21" s="5">
        <f>AVERAGE(AF9:AF13)</f>
        <v>7.7956450751333737</v>
      </c>
      <c r="AJ21" s="5" t="e">
        <f>AVERAGE(AJ9:AJ13)</f>
        <v>#DIV/0!</v>
      </c>
      <c r="AT21" s="4">
        <f>AVERAGE(AT9:AT13)</f>
        <v>17011.618676439313</v>
      </c>
      <c r="AW21" s="5">
        <f>AVERAGE(AW9:AW13)</f>
        <v>33.808356612330648</v>
      </c>
    </row>
    <row r="22" spans="1:49" x14ac:dyDescent="0.25">
      <c r="B22" s="5"/>
      <c r="Z22" s="5">
        <f>MAX(Z9:Z11)</f>
        <v>0.8057807092999999</v>
      </c>
      <c r="AF22" s="5">
        <f>MAX(AF9:AF13)</f>
        <v>16.725607518875503</v>
      </c>
      <c r="AJ22" s="5" t="e">
        <f>MAX(AJ9:AJ13)</f>
        <v>#DIV/0!</v>
      </c>
      <c r="AT22" s="4">
        <f>MAX(AT9:AT13)</f>
        <v>33212.300000000003</v>
      </c>
      <c r="AW22" s="5">
        <f>MAX(AW9:AW13)</f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9"/>
  <sheetViews>
    <sheetView topLeftCell="T1" workbookViewId="0">
      <selection activeCell="J11" sqref="J11"/>
    </sheetView>
  </sheetViews>
  <sheetFormatPr defaultRowHeight="15" x14ac:dyDescent="0.25"/>
  <cols>
    <col min="2" max="2" width="12.28515625" bestFit="1" customWidth="1"/>
    <col min="3" max="3" width="13.5703125" bestFit="1" customWidth="1"/>
    <col min="4" max="4" width="12" bestFit="1" customWidth="1"/>
    <col min="5" max="7" width="12.42578125" bestFit="1" customWidth="1"/>
    <col min="8" max="9" width="12" bestFit="1" customWidth="1"/>
    <col min="10" max="11" width="12.28515625" bestFit="1" customWidth="1"/>
    <col min="12" max="12" width="13.140625" bestFit="1" customWidth="1"/>
    <col min="13" max="13" width="12" bestFit="1" customWidth="1"/>
  </cols>
  <sheetData>
    <row r="1" spans="1:63" x14ac:dyDescent="0.25">
      <c r="A1" s="8" t="s">
        <v>27</v>
      </c>
      <c r="B1" s="35" t="s">
        <v>1</v>
      </c>
      <c r="C1" s="36" t="s">
        <v>122</v>
      </c>
      <c r="D1" s="35" t="s">
        <v>5</v>
      </c>
      <c r="E1" s="37" t="s">
        <v>179</v>
      </c>
      <c r="F1" s="36" t="s">
        <v>123</v>
      </c>
      <c r="G1" s="35" t="s">
        <v>9</v>
      </c>
      <c r="H1" s="37" t="s">
        <v>180</v>
      </c>
      <c r="I1" s="36" t="s">
        <v>125</v>
      </c>
      <c r="J1" s="35" t="s">
        <v>4</v>
      </c>
      <c r="K1" s="37" t="s">
        <v>181</v>
      </c>
      <c r="L1" s="36" t="s">
        <v>126</v>
      </c>
      <c r="M1" s="35" t="s">
        <v>127</v>
      </c>
      <c r="N1" s="36" t="s">
        <v>128</v>
      </c>
      <c r="O1" s="35" t="s">
        <v>131</v>
      </c>
      <c r="P1" s="36" t="s">
        <v>182</v>
      </c>
      <c r="Q1" s="37" t="s">
        <v>183</v>
      </c>
      <c r="R1" s="37" t="s">
        <v>184</v>
      </c>
      <c r="S1" s="36" t="s">
        <v>132</v>
      </c>
      <c r="T1" s="35" t="s">
        <v>11</v>
      </c>
      <c r="U1" s="37" t="s">
        <v>185</v>
      </c>
      <c r="V1" s="36" t="s">
        <v>133</v>
      </c>
      <c r="W1" s="35" t="s">
        <v>3</v>
      </c>
      <c r="X1" s="36" t="s">
        <v>134</v>
      </c>
      <c r="Y1" s="35" t="s">
        <v>136</v>
      </c>
      <c r="Z1" s="36" t="s">
        <v>186</v>
      </c>
      <c r="AA1" s="37" t="s">
        <v>187</v>
      </c>
      <c r="AB1" s="37" t="s">
        <v>188</v>
      </c>
      <c r="AC1" s="36" t="s">
        <v>137</v>
      </c>
      <c r="AD1" s="35" t="s">
        <v>10</v>
      </c>
      <c r="AE1" s="36" t="s">
        <v>189</v>
      </c>
      <c r="AF1" s="37" t="s">
        <v>190</v>
      </c>
      <c r="AG1" s="37" t="s">
        <v>191</v>
      </c>
      <c r="AH1" s="36" t="s">
        <v>138</v>
      </c>
      <c r="AS1" s="8" t="s">
        <v>27</v>
      </c>
      <c r="AT1" s="16" t="s">
        <v>1</v>
      </c>
      <c r="AU1" s="16" t="s">
        <v>122</v>
      </c>
      <c r="AV1" s="16" t="s">
        <v>5</v>
      </c>
      <c r="AW1" s="16" t="s">
        <v>123</v>
      </c>
      <c r="AX1" s="16" t="s">
        <v>9</v>
      </c>
      <c r="AY1" s="16" t="s">
        <v>125</v>
      </c>
      <c r="AZ1" s="16" t="s">
        <v>11</v>
      </c>
      <c r="BA1" s="16" t="s">
        <v>133</v>
      </c>
      <c r="BB1" s="16" t="s">
        <v>3</v>
      </c>
      <c r="BC1" s="16" t="s">
        <v>134</v>
      </c>
      <c r="BE1" s="18" t="s">
        <v>175</v>
      </c>
      <c r="BG1" s="19" t="s">
        <v>1</v>
      </c>
      <c r="BH1" s="19" t="s">
        <v>5</v>
      </c>
      <c r="BI1" s="19" t="s">
        <v>9</v>
      </c>
      <c r="BJ1" s="19" t="s">
        <v>11</v>
      </c>
      <c r="BK1" s="19" t="s">
        <v>3</v>
      </c>
    </row>
    <row r="2" spans="1:63" x14ac:dyDescent="0.25">
      <c r="A2" s="9" t="s">
        <v>155</v>
      </c>
      <c r="B2" s="33">
        <v>7.13</v>
      </c>
      <c r="C2" s="20">
        <v>1.9</v>
      </c>
      <c r="D2" s="33">
        <v>43.04</v>
      </c>
      <c r="E2" s="30">
        <f t="shared" ref="E2:E8" si="0">(D2--6.912)/1.14</f>
        <v>43.817543859649128</v>
      </c>
      <c r="F2" s="20">
        <v>3.08</v>
      </c>
      <c r="G2" s="33">
        <v>66.83</v>
      </c>
      <c r="H2" s="30">
        <f t="shared" ref="H2:H8" si="1">(G2--18.017)/1.116</f>
        <v>76.027777777777771</v>
      </c>
      <c r="I2" s="20">
        <v>5.38</v>
      </c>
      <c r="J2" s="34" t="s">
        <v>192</v>
      </c>
      <c r="K2" s="26"/>
      <c r="L2" s="20"/>
      <c r="M2" s="34"/>
      <c r="N2" s="17"/>
      <c r="O2" s="33">
        <v>24975.52</v>
      </c>
      <c r="P2" s="31">
        <f t="shared" ref="P2:P8" si="2">(O2/10000)*1.4297</f>
        <v>3.5707500944000001</v>
      </c>
      <c r="Q2" s="32">
        <f t="shared" ref="Q2:Q8" si="3">(P2--0.096)/0.994</f>
        <v>3.6888833947686117</v>
      </c>
      <c r="R2" s="30">
        <f t="shared" ref="R2:R8" si="4">(Q2*10000)/1.4297</f>
        <v>25801.800341110804</v>
      </c>
      <c r="S2" s="20">
        <v>142.16</v>
      </c>
      <c r="T2" s="33">
        <v>135.68</v>
      </c>
      <c r="U2" s="30">
        <f t="shared" ref="U2:U8" si="5">(T2--0.016)/0.968</f>
        <v>140.18181818181819</v>
      </c>
      <c r="V2" s="20">
        <v>32.380000000000003</v>
      </c>
      <c r="W2" s="33">
        <v>70.14</v>
      </c>
      <c r="X2" s="20">
        <v>7.02</v>
      </c>
      <c r="Y2" s="33">
        <v>3930.37</v>
      </c>
      <c r="Z2" s="31">
        <f t="shared" ref="Z2:Z8" si="6">(Y2/10000)*1.6681</f>
        <v>0.65562501969999987</v>
      </c>
      <c r="AA2" s="32">
        <f t="shared" ref="AA2:AA8" si="7">(Z2--0.008)/0.979</f>
        <v>0.67786008140960152</v>
      </c>
      <c r="AB2" s="30">
        <f t="shared" ref="AB2:AB8" si="8">(AA2*10000)/1.6681</f>
        <v>4063.6657359247138</v>
      </c>
      <c r="AC2" s="20">
        <v>46.46</v>
      </c>
      <c r="AD2" s="33">
        <v>6428.84</v>
      </c>
      <c r="AE2" s="31">
        <f t="shared" ref="AE2:AE8" si="9">(AD2/10000)*1.3992</f>
        <v>0.89952329279999999</v>
      </c>
      <c r="AF2" s="32">
        <f t="shared" ref="AF2:AF8" si="10">(AE2--0.149)/0.996</f>
        <v>1.0527342297188753</v>
      </c>
      <c r="AG2" s="30">
        <f t="shared" ref="AG2:AG8" si="11">(AF2*10000)/1.3992</f>
        <v>7523.8295434453648</v>
      </c>
      <c r="AH2" s="20">
        <v>165.78</v>
      </c>
      <c r="AS2" s="9" t="s">
        <v>155</v>
      </c>
      <c r="AT2" s="20">
        <v>7.13</v>
      </c>
      <c r="AU2" s="20">
        <v>1.9</v>
      </c>
      <c r="AV2" s="20">
        <v>43.04</v>
      </c>
      <c r="AW2" s="20">
        <v>3.08</v>
      </c>
      <c r="AX2" s="20">
        <v>66.83</v>
      </c>
      <c r="AY2" s="20">
        <v>5.38</v>
      </c>
      <c r="AZ2" s="20">
        <v>135.68</v>
      </c>
      <c r="BA2" s="20">
        <v>32.380000000000003</v>
      </c>
      <c r="BB2" s="20">
        <v>70.14</v>
      </c>
      <c r="BC2" s="20">
        <v>7.02</v>
      </c>
      <c r="BG2" s="20">
        <v>9.7227272727272727</v>
      </c>
      <c r="BH2" s="20">
        <v>79.043736730360919</v>
      </c>
      <c r="BI2" s="20">
        <v>75.845557718441256</v>
      </c>
      <c r="BJ2" s="20">
        <v>194.0084514402588</v>
      </c>
      <c r="BK2" s="20">
        <v>85.198243373719123</v>
      </c>
    </row>
    <row r="3" spans="1:63" x14ac:dyDescent="0.25">
      <c r="A3" s="9" t="s">
        <v>157</v>
      </c>
      <c r="B3" s="33">
        <v>9.61</v>
      </c>
      <c r="C3" s="20">
        <v>2.5499999999999998</v>
      </c>
      <c r="D3" s="33">
        <v>78.38</v>
      </c>
      <c r="E3" s="30">
        <f t="shared" si="0"/>
        <v>74.817543859649135</v>
      </c>
      <c r="F3" s="20">
        <v>4.18</v>
      </c>
      <c r="G3" s="33">
        <v>86.72</v>
      </c>
      <c r="H3" s="30">
        <f t="shared" si="1"/>
        <v>93.850358422939053</v>
      </c>
      <c r="I3" s="20">
        <v>6.39</v>
      </c>
      <c r="J3" s="33">
        <v>16.350000000000001</v>
      </c>
      <c r="K3" s="26">
        <f t="shared" ref="K3:K8" si="12">(J3--11.02)/0.979</f>
        <v>27.957099080694586</v>
      </c>
      <c r="L3" s="20">
        <v>8.09</v>
      </c>
      <c r="M3" s="33"/>
      <c r="N3" s="17"/>
      <c r="O3" s="33">
        <v>38859.08</v>
      </c>
      <c r="P3" s="31">
        <f t="shared" si="2"/>
        <v>5.5556826676000002</v>
      </c>
      <c r="Q3" s="32">
        <f t="shared" si="3"/>
        <v>5.6857974523138832</v>
      </c>
      <c r="R3" s="30">
        <f t="shared" si="4"/>
        <v>39769.164526221466</v>
      </c>
      <c r="S3" s="20">
        <v>201.44</v>
      </c>
      <c r="T3" s="33">
        <v>269.92</v>
      </c>
      <c r="U3" s="30">
        <f t="shared" si="5"/>
        <v>278.85950413223145</v>
      </c>
      <c r="V3" s="20">
        <v>37.31</v>
      </c>
      <c r="W3" s="33">
        <v>86.97</v>
      </c>
      <c r="X3" s="20">
        <v>8.77</v>
      </c>
      <c r="Y3" s="33">
        <v>5357.7</v>
      </c>
      <c r="Z3" s="31">
        <f t="shared" si="6"/>
        <v>0.89371793699999991</v>
      </c>
      <c r="AA3" s="32">
        <f t="shared" si="7"/>
        <v>0.9210602012257405</v>
      </c>
      <c r="AB3" s="30">
        <f t="shared" si="8"/>
        <v>5521.6126205008122</v>
      </c>
      <c r="AC3" s="20">
        <v>62.62</v>
      </c>
      <c r="AD3" s="33">
        <v>19121.79</v>
      </c>
      <c r="AE3" s="31">
        <f t="shared" si="9"/>
        <v>2.6755208568</v>
      </c>
      <c r="AF3" s="32">
        <f t="shared" si="10"/>
        <v>2.835864314056225</v>
      </c>
      <c r="AG3" s="30">
        <f t="shared" si="11"/>
        <v>20267.755246256609</v>
      </c>
      <c r="AH3" s="20">
        <v>302.99</v>
      </c>
      <c r="AS3" s="9" t="s">
        <v>157</v>
      </c>
      <c r="AT3" s="20">
        <v>9.61</v>
      </c>
      <c r="AU3" s="20">
        <v>2.5499999999999998</v>
      </c>
      <c r="AV3" s="20">
        <v>78.38</v>
      </c>
      <c r="AW3" s="20">
        <v>4.18</v>
      </c>
      <c r="AX3" s="20">
        <v>86.72</v>
      </c>
      <c r="AY3" s="20">
        <v>6.39</v>
      </c>
      <c r="AZ3" s="20">
        <v>269.92</v>
      </c>
      <c r="BA3" s="20">
        <v>37.31</v>
      </c>
      <c r="BB3" s="20">
        <v>86.97</v>
      </c>
      <c r="BC3" s="20">
        <v>8.77</v>
      </c>
      <c r="BE3" s="17"/>
      <c r="BG3" s="20"/>
      <c r="BH3" s="20">
        <v>143.94628450106154</v>
      </c>
      <c r="BI3" s="20">
        <v>98.418775480221839</v>
      </c>
      <c r="BJ3" s="20">
        <v>385.9578509194771</v>
      </c>
      <c r="BK3" s="20">
        <v>105.64144890522316</v>
      </c>
    </row>
    <row r="4" spans="1:63" x14ac:dyDescent="0.25">
      <c r="A4" s="9" t="s">
        <v>159</v>
      </c>
      <c r="B4" s="33">
        <v>7.73</v>
      </c>
      <c r="C4" s="20">
        <v>2.17</v>
      </c>
      <c r="D4" s="33">
        <v>58.73</v>
      </c>
      <c r="E4" s="30">
        <f t="shared" si="0"/>
        <v>57.580701754385963</v>
      </c>
      <c r="F4" s="20">
        <v>3.54</v>
      </c>
      <c r="G4" s="33">
        <v>307.39</v>
      </c>
      <c r="H4" s="30">
        <f t="shared" si="1"/>
        <v>291.58333333333331</v>
      </c>
      <c r="I4" s="20">
        <v>9.27</v>
      </c>
      <c r="J4" s="33" t="s">
        <v>192</v>
      </c>
      <c r="K4" s="26"/>
      <c r="L4" s="20"/>
      <c r="M4" s="33"/>
      <c r="N4" s="17"/>
      <c r="O4" s="33">
        <v>21363.31</v>
      </c>
      <c r="P4" s="31">
        <f t="shared" si="2"/>
        <v>3.0543124307</v>
      </c>
      <c r="Q4" s="32">
        <f t="shared" si="3"/>
        <v>3.16932840110664</v>
      </c>
      <c r="R4" s="30">
        <f t="shared" si="4"/>
        <v>22167.786256603762</v>
      </c>
      <c r="S4" s="20">
        <v>140.32</v>
      </c>
      <c r="T4" s="33">
        <v>398.73</v>
      </c>
      <c r="U4" s="30">
        <f t="shared" si="5"/>
        <v>411.92768595041326</v>
      </c>
      <c r="V4" s="20">
        <v>37.799999999999997</v>
      </c>
      <c r="W4" s="33">
        <v>43.39</v>
      </c>
      <c r="X4" s="20">
        <v>7.81</v>
      </c>
      <c r="Y4" s="33">
        <v>2754.43</v>
      </c>
      <c r="Z4" s="31">
        <f t="shared" si="6"/>
        <v>0.45946646829999999</v>
      </c>
      <c r="AA4" s="32">
        <f t="shared" si="7"/>
        <v>0.47749383891726249</v>
      </c>
      <c r="AB4" s="30">
        <f t="shared" si="8"/>
        <v>2862.5012824007104</v>
      </c>
      <c r="AC4" s="20">
        <v>49.81</v>
      </c>
      <c r="AD4" s="33">
        <v>105308.52</v>
      </c>
      <c r="AE4" s="31">
        <f t="shared" si="9"/>
        <v>14.734768118400002</v>
      </c>
      <c r="AF4" s="32">
        <f t="shared" si="10"/>
        <v>14.943542287550201</v>
      </c>
      <c r="AG4" s="30">
        <f t="shared" si="11"/>
        <v>106800.61669203974</v>
      </c>
      <c r="AH4" s="20">
        <v>593.29</v>
      </c>
      <c r="AS4" s="9" t="s">
        <v>159</v>
      </c>
      <c r="AT4" s="20">
        <v>7.73</v>
      </c>
      <c r="AU4" s="20">
        <v>2.17</v>
      </c>
      <c r="AV4" s="20">
        <v>58.73</v>
      </c>
      <c r="AW4" s="20">
        <v>3.54</v>
      </c>
      <c r="AX4" s="20">
        <v>307.39</v>
      </c>
      <c r="AY4" s="20">
        <v>9.27</v>
      </c>
      <c r="AZ4" s="20">
        <v>398.73</v>
      </c>
      <c r="BA4" s="20">
        <v>37.799999999999997</v>
      </c>
      <c r="BB4" s="20">
        <v>43.39</v>
      </c>
      <c r="BC4" s="20">
        <v>7.81</v>
      </c>
      <c r="BE4" s="17"/>
      <c r="BF4" s="17"/>
      <c r="BG4" s="20">
        <v>10.540909090909091</v>
      </c>
      <c r="BH4" s="20">
        <v>107.85870488322716</v>
      </c>
      <c r="BI4" s="20">
        <v>348.85778822492381</v>
      </c>
      <c r="BJ4" s="20">
        <v>570.14290862893859</v>
      </c>
      <c r="BK4" s="20">
        <v>52.705329055969102</v>
      </c>
    </row>
    <row r="5" spans="1:63" x14ac:dyDescent="0.25">
      <c r="A5" s="9" t="s">
        <v>161</v>
      </c>
      <c r="B5" s="33">
        <v>7.7</v>
      </c>
      <c r="C5" s="20">
        <v>1.79</v>
      </c>
      <c r="D5" s="33">
        <v>24.47</v>
      </c>
      <c r="E5" s="30">
        <f t="shared" si="0"/>
        <v>27.528070175438597</v>
      </c>
      <c r="F5" s="20">
        <v>2.87</v>
      </c>
      <c r="G5" s="33">
        <v>68.92</v>
      </c>
      <c r="H5" s="30">
        <f t="shared" si="1"/>
        <v>77.900537634408593</v>
      </c>
      <c r="I5" s="20">
        <v>5.74</v>
      </c>
      <c r="J5" s="33" t="s">
        <v>192</v>
      </c>
      <c r="K5" s="26"/>
      <c r="L5" s="20"/>
      <c r="M5" s="33"/>
      <c r="N5" s="17"/>
      <c r="O5" s="33">
        <v>25767.599999999999</v>
      </c>
      <c r="P5" s="31">
        <f t="shared" si="2"/>
        <v>3.6839937719999996</v>
      </c>
      <c r="Q5" s="32">
        <f t="shared" si="3"/>
        <v>3.8028106358148892</v>
      </c>
      <c r="R5" s="30">
        <f t="shared" si="4"/>
        <v>26598.661508112815</v>
      </c>
      <c r="S5" s="20">
        <v>154.1</v>
      </c>
      <c r="T5" s="33">
        <v>241.39</v>
      </c>
      <c r="U5" s="30">
        <f t="shared" si="5"/>
        <v>249.38636363636363</v>
      </c>
      <c r="V5" s="20">
        <v>35.89</v>
      </c>
      <c r="W5" s="33">
        <v>60.13</v>
      </c>
      <c r="X5" s="20">
        <v>7.33</v>
      </c>
      <c r="Y5" s="33">
        <v>3621.59</v>
      </c>
      <c r="Z5" s="31">
        <f t="shared" si="6"/>
        <v>0.6041174279</v>
      </c>
      <c r="AA5" s="32">
        <f t="shared" si="7"/>
        <v>0.62524762808988765</v>
      </c>
      <c r="AB5" s="30">
        <f t="shared" si="8"/>
        <v>3748.2622629931516</v>
      </c>
      <c r="AC5" s="20">
        <v>47.03</v>
      </c>
      <c r="AD5" s="33">
        <v>29849.919999999998</v>
      </c>
      <c r="AE5" s="31">
        <f t="shared" si="9"/>
        <v>4.1766008063999998</v>
      </c>
      <c r="AF5" s="32">
        <f t="shared" si="10"/>
        <v>4.3429726971887552</v>
      </c>
      <c r="AG5" s="30">
        <f t="shared" si="11"/>
        <v>31038.970105694363</v>
      </c>
      <c r="AH5" s="20">
        <v>324.57</v>
      </c>
      <c r="AS5" s="9" t="s">
        <v>161</v>
      </c>
      <c r="AT5" s="20">
        <v>7.7</v>
      </c>
      <c r="AU5" s="20">
        <v>1.79</v>
      </c>
      <c r="AV5" s="20">
        <v>24.47</v>
      </c>
      <c r="AW5" s="20">
        <v>2.87</v>
      </c>
      <c r="AX5" s="20">
        <v>68.92</v>
      </c>
      <c r="AY5" s="20">
        <v>5.74</v>
      </c>
      <c r="AZ5" s="20">
        <v>241.39</v>
      </c>
      <c r="BA5" s="20">
        <v>35.89</v>
      </c>
      <c r="BB5" s="20">
        <v>60.13</v>
      </c>
      <c r="BC5" s="20">
        <v>7.33</v>
      </c>
      <c r="BG5" s="20">
        <v>10.5</v>
      </c>
      <c r="BH5" s="20">
        <v>44.939596602972394</v>
      </c>
      <c r="BI5" s="20">
        <v>78.217504682851583</v>
      </c>
      <c r="BJ5" s="20">
        <v>345.16288394136251</v>
      </c>
      <c r="BK5" s="20">
        <v>73.039212632759217</v>
      </c>
    </row>
    <row r="6" spans="1:63" x14ac:dyDescent="0.25">
      <c r="A6" s="9" t="s">
        <v>163</v>
      </c>
      <c r="B6" s="33" t="s">
        <v>192</v>
      </c>
      <c r="C6" s="20">
        <v>4.72</v>
      </c>
      <c r="D6" s="33">
        <v>198.6</v>
      </c>
      <c r="E6" s="30">
        <f t="shared" si="0"/>
        <v>180.27368421052634</v>
      </c>
      <c r="F6" s="20">
        <v>5.34</v>
      </c>
      <c r="G6" s="33">
        <v>76.290000000000006</v>
      </c>
      <c r="H6" s="30">
        <f t="shared" si="1"/>
        <v>84.504480286738342</v>
      </c>
      <c r="I6" s="20">
        <v>5.57</v>
      </c>
      <c r="J6" s="33" t="s">
        <v>192</v>
      </c>
      <c r="K6" s="26"/>
      <c r="L6" s="20"/>
      <c r="M6" s="33"/>
      <c r="N6" s="17"/>
      <c r="O6" s="33">
        <v>25978</v>
      </c>
      <c r="P6" s="31">
        <f t="shared" si="2"/>
        <v>3.7140746599999996</v>
      </c>
      <c r="Q6" s="32">
        <f t="shared" si="3"/>
        <v>3.8330730985915489</v>
      </c>
      <c r="R6" s="30">
        <f t="shared" si="4"/>
        <v>26810.331528233539</v>
      </c>
      <c r="S6" s="20">
        <v>146.56</v>
      </c>
      <c r="T6" s="33">
        <v>206.99</v>
      </c>
      <c r="U6" s="30">
        <f t="shared" si="5"/>
        <v>213.84917355371903</v>
      </c>
      <c r="V6" s="20">
        <v>33.270000000000003</v>
      </c>
      <c r="W6" s="33">
        <v>61.14</v>
      </c>
      <c r="X6" s="20">
        <v>7.33</v>
      </c>
      <c r="Y6" s="33">
        <v>3621.22</v>
      </c>
      <c r="Z6" s="31">
        <f t="shared" si="6"/>
        <v>0.60405570819999999</v>
      </c>
      <c r="AA6" s="32">
        <f t="shared" si="7"/>
        <v>0.62518458447395298</v>
      </c>
      <c r="AB6" s="30">
        <f t="shared" si="8"/>
        <v>3747.8843263230801</v>
      </c>
      <c r="AC6" s="20">
        <v>47.74</v>
      </c>
      <c r="AD6" s="33">
        <v>30261.17</v>
      </c>
      <c r="AE6" s="31">
        <f t="shared" si="9"/>
        <v>4.2341429063999998</v>
      </c>
      <c r="AF6" s="32">
        <f t="shared" si="10"/>
        <v>4.4007458899598388</v>
      </c>
      <c r="AG6" s="30">
        <f t="shared" si="11"/>
        <v>31451.871712120061</v>
      </c>
      <c r="AH6" s="20">
        <v>329.92</v>
      </c>
      <c r="AS6" s="9" t="s">
        <v>163</v>
      </c>
      <c r="AT6" s="20" t="s">
        <v>154</v>
      </c>
      <c r="AU6" s="20">
        <v>4.72</v>
      </c>
      <c r="AV6" s="20">
        <v>198.6</v>
      </c>
      <c r="AW6" s="20">
        <v>5.34</v>
      </c>
      <c r="AX6" s="20">
        <v>76.290000000000006</v>
      </c>
      <c r="AY6" s="20">
        <v>5.57</v>
      </c>
      <c r="AZ6" s="20">
        <v>206.99</v>
      </c>
      <c r="BA6" s="20">
        <v>33.270000000000003</v>
      </c>
      <c r="BB6" s="20">
        <v>61.14</v>
      </c>
      <c r="BC6" s="20">
        <v>7.33</v>
      </c>
      <c r="BE6" s="17"/>
      <c r="BG6" s="20"/>
      <c r="BH6" s="20">
        <v>364.73248407643308</v>
      </c>
      <c r="BI6" s="20">
        <v>86.581738715245905</v>
      </c>
      <c r="BJ6" s="20">
        <v>295.9744204276177</v>
      </c>
      <c r="BK6" s="20">
        <v>74.266047902326591</v>
      </c>
    </row>
    <row r="7" spans="1:63" x14ac:dyDescent="0.25">
      <c r="A7" s="9" t="s">
        <v>165</v>
      </c>
      <c r="B7" s="33">
        <v>5.05</v>
      </c>
      <c r="C7" s="20">
        <v>1.63</v>
      </c>
      <c r="D7" s="33">
        <v>23.13</v>
      </c>
      <c r="E7" s="30">
        <f t="shared" si="0"/>
        <v>26.352631578947371</v>
      </c>
      <c r="F7" s="20">
        <v>2.65</v>
      </c>
      <c r="G7" s="33">
        <v>55.46</v>
      </c>
      <c r="H7" s="30">
        <f t="shared" si="1"/>
        <v>65.839605734767019</v>
      </c>
      <c r="I7" s="20">
        <v>5.25</v>
      </c>
      <c r="J7" s="33" t="s">
        <v>192</v>
      </c>
      <c r="K7" s="26"/>
      <c r="L7" s="20"/>
      <c r="M7" s="34"/>
      <c r="N7" s="17"/>
      <c r="O7" s="33">
        <v>15081.53</v>
      </c>
      <c r="P7" s="31">
        <f t="shared" si="2"/>
        <v>2.1562063441000001</v>
      </c>
      <c r="Q7" s="32">
        <f t="shared" si="3"/>
        <v>2.2658011510060363</v>
      </c>
      <c r="R7" s="30">
        <f t="shared" si="4"/>
        <v>15848.088067468952</v>
      </c>
      <c r="S7" s="20">
        <v>110.43</v>
      </c>
      <c r="T7" s="33">
        <v>376.27</v>
      </c>
      <c r="U7" s="30">
        <f t="shared" si="5"/>
        <v>388.72520661157029</v>
      </c>
      <c r="V7" s="20">
        <v>36.68</v>
      </c>
      <c r="W7" s="33">
        <v>29.11</v>
      </c>
      <c r="X7" s="20">
        <v>6.16</v>
      </c>
      <c r="Y7" s="33">
        <v>3350.69</v>
      </c>
      <c r="Z7" s="31">
        <f t="shared" si="6"/>
        <v>0.55892859890000002</v>
      </c>
      <c r="AA7" s="32">
        <f t="shared" si="7"/>
        <v>0.57908947793667009</v>
      </c>
      <c r="AB7" s="30">
        <f t="shared" si="8"/>
        <v>3471.5513334732341</v>
      </c>
      <c r="AC7" s="20">
        <v>38.78</v>
      </c>
      <c r="AD7" s="33">
        <v>3761.56</v>
      </c>
      <c r="AE7" s="31">
        <f t="shared" si="9"/>
        <v>0.52631747519999994</v>
      </c>
      <c r="AF7" s="32">
        <f t="shared" si="10"/>
        <v>0.67802959357429715</v>
      </c>
      <c r="AG7" s="30">
        <f t="shared" si="11"/>
        <v>4845.8375755738789</v>
      </c>
      <c r="AH7" s="20">
        <v>121.06</v>
      </c>
      <c r="AS7" s="9" t="s">
        <v>165</v>
      </c>
      <c r="AT7" s="20">
        <v>5.05</v>
      </c>
      <c r="AU7" s="20">
        <v>1.63</v>
      </c>
      <c r="AV7" s="20">
        <v>23.13</v>
      </c>
      <c r="AW7" s="20">
        <v>2.65</v>
      </c>
      <c r="AX7" s="20">
        <v>55.46</v>
      </c>
      <c r="AY7" s="20">
        <v>5.25</v>
      </c>
      <c r="AZ7" s="20">
        <v>376.27</v>
      </c>
      <c r="BA7" s="20">
        <v>36.68</v>
      </c>
      <c r="BB7" s="20">
        <v>29.11</v>
      </c>
      <c r="BC7" s="20">
        <v>6.16</v>
      </c>
      <c r="BG7" s="20">
        <v>6.8863636363636358</v>
      </c>
      <c r="BH7" s="20">
        <v>42.478662420382157</v>
      </c>
      <c r="BI7" s="20">
        <v>62.941712270907558</v>
      </c>
      <c r="BJ7" s="20">
        <v>538.02741762548771</v>
      </c>
      <c r="BK7" s="20">
        <v>35.359578908026286</v>
      </c>
    </row>
    <row r="8" spans="1:63" s="25" customFormat="1" x14ac:dyDescent="0.25">
      <c r="A8" s="23" t="s">
        <v>167</v>
      </c>
      <c r="B8" s="33">
        <v>12.28</v>
      </c>
      <c r="C8" s="20">
        <v>4.7699999999999996</v>
      </c>
      <c r="D8" s="33">
        <v>468.46</v>
      </c>
      <c r="E8" s="30">
        <f t="shared" si="0"/>
        <v>416.99298245614034</v>
      </c>
      <c r="F8" s="20">
        <v>8.16</v>
      </c>
      <c r="G8" s="33">
        <v>126.17</v>
      </c>
      <c r="H8" s="30">
        <f t="shared" si="1"/>
        <v>129.19982078853047</v>
      </c>
      <c r="I8" s="20">
        <v>6.64</v>
      </c>
      <c r="J8" s="33">
        <v>24.68</v>
      </c>
      <c r="K8" s="26">
        <f t="shared" si="12"/>
        <v>36.465781409601639</v>
      </c>
      <c r="L8" s="20">
        <v>7.68</v>
      </c>
      <c r="M8" s="34"/>
      <c r="N8" s="17"/>
      <c r="O8" s="33">
        <v>29809.439999999999</v>
      </c>
      <c r="P8" s="31">
        <f t="shared" si="2"/>
        <v>4.2618556368</v>
      </c>
      <c r="Q8" s="32">
        <f t="shared" si="3"/>
        <v>4.3841606004024145</v>
      </c>
      <c r="R8" s="30">
        <f t="shared" si="4"/>
        <v>30664.8989326601</v>
      </c>
      <c r="S8" s="20">
        <v>164.64</v>
      </c>
      <c r="T8" s="33">
        <v>388.57</v>
      </c>
      <c r="U8" s="30">
        <f t="shared" si="5"/>
        <v>401.43181818181819</v>
      </c>
      <c r="V8" s="20">
        <v>36.71</v>
      </c>
      <c r="W8" s="33">
        <v>71.489999999999995</v>
      </c>
      <c r="X8" s="20">
        <v>8.11</v>
      </c>
      <c r="Y8" s="33">
        <v>4000.37</v>
      </c>
      <c r="Z8" s="31">
        <f t="shared" si="6"/>
        <v>0.66730171969999996</v>
      </c>
      <c r="AA8" s="32">
        <f t="shared" si="7"/>
        <v>0.68978725199182833</v>
      </c>
      <c r="AB8" s="30">
        <f t="shared" si="8"/>
        <v>4135.1672681004038</v>
      </c>
      <c r="AC8" s="20">
        <v>55.65</v>
      </c>
      <c r="AD8" s="33">
        <v>68327.3</v>
      </c>
      <c r="AE8" s="31">
        <f t="shared" si="9"/>
        <v>9.5603558160000013</v>
      </c>
      <c r="AF8" s="32">
        <f t="shared" si="10"/>
        <v>9.7483492128514069</v>
      </c>
      <c r="AG8" s="30">
        <f t="shared" si="11"/>
        <v>69670.877736216469</v>
      </c>
      <c r="AH8" s="20">
        <v>499.02</v>
      </c>
      <c r="AS8" s="23" t="s">
        <v>167</v>
      </c>
      <c r="AT8" s="24"/>
      <c r="AU8" s="24"/>
      <c r="AV8" s="24"/>
      <c r="AW8" s="24"/>
      <c r="AX8" s="24"/>
      <c r="AY8" s="24"/>
      <c r="AZ8" s="24"/>
      <c r="BA8" s="24"/>
      <c r="BB8" s="24"/>
      <c r="BC8" s="24"/>
      <c r="BE8"/>
      <c r="BF8"/>
      <c r="BG8"/>
      <c r="BH8"/>
      <c r="BI8"/>
      <c r="BJ8"/>
      <c r="BK8"/>
    </row>
    <row r="9" spans="1:63" x14ac:dyDescent="0.25">
      <c r="A9" s="9"/>
      <c r="B9" s="20"/>
      <c r="C9" s="20"/>
      <c r="D9" s="20"/>
      <c r="E9" s="20"/>
      <c r="F9" s="20"/>
      <c r="G9" s="20"/>
      <c r="H9" s="20"/>
      <c r="I9" s="20"/>
      <c r="J9" s="20"/>
      <c r="K9" s="20"/>
      <c r="N9" t="s">
        <v>176</v>
      </c>
      <c r="O9" s="20">
        <f>MIN(O2:O7)</f>
        <v>15081.53</v>
      </c>
      <c r="P9" s="20">
        <f t="shared" ref="P9:S9" si="13">MIN(P2:P7)</f>
        <v>2.1562063441000001</v>
      </c>
      <c r="Q9" s="20">
        <f t="shared" si="13"/>
        <v>2.2658011510060363</v>
      </c>
      <c r="R9" s="20">
        <f t="shared" si="13"/>
        <v>15848.088067468952</v>
      </c>
      <c r="S9" s="20">
        <f t="shared" si="13"/>
        <v>110.43</v>
      </c>
      <c r="AS9" s="9"/>
      <c r="AT9" s="20"/>
      <c r="AU9" s="20"/>
      <c r="AV9" s="20"/>
      <c r="AW9" s="20"/>
      <c r="AX9" s="20"/>
      <c r="AY9" s="20"/>
      <c r="AZ9" s="20"/>
      <c r="BA9" s="20"/>
      <c r="BB9" s="20"/>
      <c r="BC9" s="20"/>
      <c r="BF9" t="s">
        <v>176</v>
      </c>
      <c r="BG9" s="20">
        <f>MIN(BG2:BG7)</f>
        <v>6.8863636363636358</v>
      </c>
      <c r="BH9" s="20">
        <f t="shared" ref="BH9:BK9" si="14">MIN(BH2:BH7)</f>
        <v>42.478662420382157</v>
      </c>
      <c r="BI9" s="20">
        <f t="shared" si="14"/>
        <v>62.941712270907558</v>
      </c>
      <c r="BJ9" s="20">
        <f t="shared" si="14"/>
        <v>194.0084514402588</v>
      </c>
      <c r="BK9" s="20">
        <f t="shared" si="14"/>
        <v>35.359578908026286</v>
      </c>
    </row>
    <row r="10" spans="1:63" x14ac:dyDescent="0.25">
      <c r="A10" s="5" t="s">
        <v>118</v>
      </c>
      <c r="B10" s="20">
        <f t="shared" ref="B10:L10" si="15">MIN(B3:B8)</f>
        <v>5.05</v>
      </c>
      <c r="C10" s="20">
        <f t="shared" si="15"/>
        <v>1.63</v>
      </c>
      <c r="D10" s="20">
        <f t="shared" si="15"/>
        <v>23.13</v>
      </c>
      <c r="E10" s="20">
        <f t="shared" si="15"/>
        <v>26.352631578947371</v>
      </c>
      <c r="F10" s="20">
        <f t="shared" si="15"/>
        <v>2.65</v>
      </c>
      <c r="G10" s="20">
        <f t="shared" si="15"/>
        <v>55.46</v>
      </c>
      <c r="H10" s="20">
        <f t="shared" si="15"/>
        <v>65.839605734767019</v>
      </c>
      <c r="I10" s="20">
        <f t="shared" si="15"/>
        <v>5.25</v>
      </c>
      <c r="J10" s="20">
        <f t="shared" si="15"/>
        <v>16.350000000000001</v>
      </c>
      <c r="K10" s="20">
        <f t="shared" si="15"/>
        <v>27.957099080694586</v>
      </c>
      <c r="L10" s="20">
        <f t="shared" si="15"/>
        <v>7.68</v>
      </c>
      <c r="N10" t="s">
        <v>177</v>
      </c>
      <c r="O10" s="20">
        <f>AVERAGE(O2:O7)</f>
        <v>25337.506666666668</v>
      </c>
      <c r="P10" s="20">
        <f t="shared" ref="P10:S10" si="16">AVERAGE(P2:P7)</f>
        <v>3.6225033281333325</v>
      </c>
      <c r="Q10" s="20">
        <f t="shared" si="16"/>
        <v>3.740949022266935</v>
      </c>
      <c r="R10" s="20">
        <f t="shared" si="16"/>
        <v>26165.972037958552</v>
      </c>
      <c r="S10" s="20">
        <f t="shared" si="16"/>
        <v>149.16833333333332</v>
      </c>
      <c r="AS10" s="5" t="s">
        <v>118</v>
      </c>
      <c r="AT10" s="20">
        <f t="shared" ref="AT10:BB10" si="17">MIN(AT3:AT8)</f>
        <v>5.05</v>
      </c>
      <c r="AU10" s="20"/>
      <c r="AV10" s="20">
        <f t="shared" si="17"/>
        <v>23.13</v>
      </c>
      <c r="AW10" s="20"/>
      <c r="AX10" s="20">
        <f t="shared" si="17"/>
        <v>55.46</v>
      </c>
      <c r="AY10" s="20"/>
      <c r="AZ10" s="26">
        <f t="shared" si="17"/>
        <v>206.99</v>
      </c>
      <c r="BA10" s="20"/>
      <c r="BB10" s="20">
        <f t="shared" si="17"/>
        <v>29.11</v>
      </c>
      <c r="BC10" s="20"/>
      <c r="BF10" t="s">
        <v>177</v>
      </c>
      <c r="BG10" s="20">
        <f>AVERAGE(BG2:BG7)</f>
        <v>9.4124999999999996</v>
      </c>
      <c r="BH10" s="20">
        <f t="shared" ref="BH10:BK10" si="18">AVERAGE(BH2:BH7)</f>
        <v>130.49991153573956</v>
      </c>
      <c r="BI10" s="20">
        <f t="shared" si="18"/>
        <v>125.14384618209867</v>
      </c>
      <c r="BJ10" s="20">
        <f t="shared" si="18"/>
        <v>388.21232216385698</v>
      </c>
      <c r="BK10" s="20">
        <f t="shared" si="18"/>
        <v>71.034976796337233</v>
      </c>
    </row>
    <row r="11" spans="1:63" x14ac:dyDescent="0.25">
      <c r="A11" s="5" t="s">
        <v>119</v>
      </c>
      <c r="B11" s="20">
        <f t="shared" ref="B11:L11" si="19">AVERAGE(B3:B8)</f>
        <v>8.4740000000000002</v>
      </c>
      <c r="C11" s="20">
        <f t="shared" si="19"/>
        <v>2.938333333333333</v>
      </c>
      <c r="D11" s="20">
        <f t="shared" si="19"/>
        <v>141.96166666666667</v>
      </c>
      <c r="E11" s="20">
        <f t="shared" si="19"/>
        <v>130.59093567251463</v>
      </c>
      <c r="F11" s="20">
        <f t="shared" si="19"/>
        <v>4.4566666666666661</v>
      </c>
      <c r="G11" s="20">
        <f t="shared" si="19"/>
        <v>120.15833333333335</v>
      </c>
      <c r="H11" s="20">
        <f t="shared" si="19"/>
        <v>123.81302270011946</v>
      </c>
      <c r="I11" s="20">
        <f t="shared" si="19"/>
        <v>6.4766666666666666</v>
      </c>
      <c r="J11" s="20">
        <f t="shared" si="19"/>
        <v>20.515000000000001</v>
      </c>
      <c r="K11" s="20">
        <f t="shared" si="19"/>
        <v>32.211440245148111</v>
      </c>
      <c r="L11" s="20">
        <f t="shared" si="19"/>
        <v>7.8849999999999998</v>
      </c>
      <c r="N11" t="s">
        <v>178</v>
      </c>
      <c r="O11" s="20">
        <f>MAX(O2:O7)</f>
        <v>38859.08</v>
      </c>
      <c r="P11" s="20">
        <f t="shared" ref="P11:S11" si="20">MAX(P2:P7)</f>
        <v>5.5556826676000002</v>
      </c>
      <c r="Q11" s="20">
        <f t="shared" si="20"/>
        <v>5.6857974523138832</v>
      </c>
      <c r="R11" s="20">
        <f t="shared" si="20"/>
        <v>39769.164526221466</v>
      </c>
      <c r="S11" s="20">
        <f t="shared" si="20"/>
        <v>201.44</v>
      </c>
      <c r="AS11" s="5" t="s">
        <v>119</v>
      </c>
      <c r="AT11" s="20">
        <f t="shared" ref="AT11:BB11" si="21">AVERAGE(AT3:AT8)</f>
        <v>7.5225</v>
      </c>
      <c r="AU11" s="20"/>
      <c r="AV11" s="20">
        <f t="shared" si="21"/>
        <v>76.661999999999992</v>
      </c>
      <c r="AW11" s="20"/>
      <c r="AX11" s="20">
        <f t="shared" si="21"/>
        <v>118.95600000000002</v>
      </c>
      <c r="AY11" s="20"/>
      <c r="AZ11" s="26">
        <f t="shared" si="21"/>
        <v>298.66000000000003</v>
      </c>
      <c r="BA11" s="20"/>
      <c r="BB11" s="20">
        <f t="shared" si="21"/>
        <v>56.148000000000003</v>
      </c>
      <c r="BC11" s="20"/>
      <c r="BF11" t="s">
        <v>178</v>
      </c>
      <c r="BG11" s="20">
        <f>MAX(BG2:BG7)</f>
        <v>10.540909090909091</v>
      </c>
      <c r="BH11" s="20">
        <f t="shared" ref="BH11:BK11" si="22">MAX(BH2:BH7)</f>
        <v>364.73248407643308</v>
      </c>
      <c r="BI11" s="20">
        <f t="shared" si="22"/>
        <v>348.85778822492381</v>
      </c>
      <c r="BJ11" s="20">
        <f t="shared" si="22"/>
        <v>570.14290862893859</v>
      </c>
      <c r="BK11" s="20">
        <f t="shared" si="22"/>
        <v>105.64144890522316</v>
      </c>
    </row>
    <row r="12" spans="1:63" x14ac:dyDescent="0.25">
      <c r="A12" s="5" t="s">
        <v>120</v>
      </c>
      <c r="B12" s="20">
        <f t="shared" ref="B12:L12" si="23">MAX(B3:B8)</f>
        <v>12.28</v>
      </c>
      <c r="C12" s="20">
        <f t="shared" si="23"/>
        <v>4.7699999999999996</v>
      </c>
      <c r="D12" s="20">
        <f t="shared" si="23"/>
        <v>468.46</v>
      </c>
      <c r="E12" s="20">
        <f t="shared" si="23"/>
        <v>416.99298245614034</v>
      </c>
      <c r="F12" s="20">
        <f t="shared" si="23"/>
        <v>8.16</v>
      </c>
      <c r="G12" s="20">
        <f t="shared" si="23"/>
        <v>307.39</v>
      </c>
      <c r="H12" s="20">
        <f t="shared" si="23"/>
        <v>291.58333333333331</v>
      </c>
      <c r="I12" s="20">
        <f t="shared" si="23"/>
        <v>9.27</v>
      </c>
      <c r="J12" s="20">
        <f t="shared" si="23"/>
        <v>24.68</v>
      </c>
      <c r="K12" s="20">
        <f t="shared" si="23"/>
        <v>36.465781409601639</v>
      </c>
      <c r="L12" s="20">
        <f t="shared" si="23"/>
        <v>8.09</v>
      </c>
      <c r="N12" t="s">
        <v>174</v>
      </c>
      <c r="O12" s="27">
        <f>STDEV(O2:O7)</f>
        <v>7804.3383867376342</v>
      </c>
      <c r="P12" s="27">
        <f t="shared" ref="P12:S12" si="24">STDEV(P2:P7)</f>
        <v>1.1157862591518832</v>
      </c>
      <c r="Q12" s="27">
        <f t="shared" si="24"/>
        <v>1.1225213874767412</v>
      </c>
      <c r="R12" s="27">
        <f t="shared" si="24"/>
        <v>7851.4470691525694</v>
      </c>
      <c r="S12" s="27">
        <f t="shared" si="24"/>
        <v>29.63619436882319</v>
      </c>
      <c r="AS12" s="5" t="s">
        <v>120</v>
      </c>
      <c r="AT12" s="20">
        <f t="shared" ref="AT12:BB12" si="25">MAX(AT3:AT8)</f>
        <v>9.61</v>
      </c>
      <c r="AU12" s="20"/>
      <c r="AV12" s="20">
        <f t="shared" si="25"/>
        <v>198.6</v>
      </c>
      <c r="AW12" s="20"/>
      <c r="AX12" s="20">
        <f t="shared" si="25"/>
        <v>307.39</v>
      </c>
      <c r="AY12" s="20"/>
      <c r="AZ12" s="26">
        <f t="shared" si="25"/>
        <v>398.73</v>
      </c>
      <c r="BA12" s="20"/>
      <c r="BB12" s="20">
        <f t="shared" si="25"/>
        <v>86.97</v>
      </c>
      <c r="BC12" s="20"/>
      <c r="BF12" t="s">
        <v>174</v>
      </c>
      <c r="BG12" s="27">
        <f>STDEV(BG2:BG7)</f>
        <v>1.7256466628364817</v>
      </c>
      <c r="BH12" s="27">
        <f t="shared" ref="BH12:BK12" si="26">STDEV(BH2:BH7)</f>
        <v>121.05731942882207</v>
      </c>
      <c r="BI12" s="27">
        <f t="shared" si="26"/>
        <v>110.22767496023999</v>
      </c>
      <c r="BJ12" s="27">
        <f t="shared" si="26"/>
        <v>143.96153084230713</v>
      </c>
      <c r="BK12" s="27">
        <f t="shared" si="26"/>
        <v>24.581996723294594</v>
      </c>
    </row>
    <row r="13" spans="1:63" x14ac:dyDescent="0.25">
      <c r="A13" s="12" t="s">
        <v>174</v>
      </c>
      <c r="B13" s="20">
        <f t="shared" ref="B13:L13" si="27">STDEV(B3:B8)</f>
        <v>2.6764024361070953</v>
      </c>
      <c r="C13" s="20">
        <f t="shared" si="27"/>
        <v>1.435331552870857</v>
      </c>
      <c r="D13" s="20">
        <f t="shared" si="27"/>
        <v>172.45547708514991</v>
      </c>
      <c r="E13" s="20">
        <f t="shared" si="27"/>
        <v>151.27673428521922</v>
      </c>
      <c r="F13" s="20">
        <f t="shared" si="27"/>
        <v>2.0588022407862949</v>
      </c>
      <c r="G13" s="20">
        <f t="shared" si="27"/>
        <v>94.811002613972292</v>
      </c>
      <c r="H13" s="20">
        <f t="shared" si="27"/>
        <v>84.956095532233277</v>
      </c>
      <c r="I13" s="20">
        <f t="shared" si="27"/>
        <v>1.4633067575415146</v>
      </c>
      <c r="J13" s="20">
        <f t="shared" si="27"/>
        <v>5.8901994872839376</v>
      </c>
      <c r="K13" s="20">
        <f t="shared" si="27"/>
        <v>6.0165469737323205</v>
      </c>
      <c r="L13" s="20">
        <f t="shared" si="27"/>
        <v>0.28991378028648457</v>
      </c>
      <c r="AS13" s="12" t="s">
        <v>174</v>
      </c>
      <c r="AT13" s="20">
        <f t="shared" ref="AT13:BB13" si="28">STDEV(AT3:AT8)</f>
        <v>1.8748755514255679</v>
      </c>
      <c r="AU13" s="20"/>
      <c r="AV13" s="20">
        <f t="shared" si="28"/>
        <v>72.081661814916572</v>
      </c>
      <c r="AW13" s="20"/>
      <c r="AX13" s="20">
        <f t="shared" si="28"/>
        <v>105.95077031338656</v>
      </c>
      <c r="AY13" s="20"/>
      <c r="AZ13" s="26">
        <f t="shared" si="28"/>
        <v>84.478616229197129</v>
      </c>
      <c r="BA13" s="20"/>
      <c r="BB13" s="20">
        <f t="shared" si="28"/>
        <v>21.705944347113778</v>
      </c>
      <c r="BC13" s="20"/>
    </row>
    <row r="14" spans="1:63" x14ac:dyDescent="0.25">
      <c r="Z14">
        <v>13</v>
      </c>
      <c r="AF14">
        <v>144</v>
      </c>
      <c r="AJ14">
        <v>98</v>
      </c>
    </row>
    <row r="15" spans="1:63" x14ac:dyDescent="0.25">
      <c r="AF15">
        <v>365</v>
      </c>
      <c r="AJ15">
        <v>87</v>
      </c>
    </row>
    <row r="17" spans="1:48" x14ac:dyDescent="0.25">
      <c r="A17" s="5" t="s">
        <v>118</v>
      </c>
      <c r="B17" s="5"/>
      <c r="Z17" s="5">
        <f>MIN(Z10:Z14)</f>
        <v>13</v>
      </c>
      <c r="AF17" s="5">
        <f>MIN(AF10:AF15)</f>
        <v>144</v>
      </c>
      <c r="AJ17" s="5">
        <f>MIN(AJ10:AJ15)</f>
        <v>87</v>
      </c>
      <c r="AT17" s="5"/>
      <c r="AV17" s="5"/>
    </row>
    <row r="18" spans="1:48" x14ac:dyDescent="0.25">
      <c r="A18" s="5" t="s">
        <v>119</v>
      </c>
      <c r="B18" s="5"/>
      <c r="Z18" s="5">
        <f>AVERAGE(Z10:Z14)</f>
        <v>13</v>
      </c>
      <c r="AF18" s="5">
        <f>AVERAGE(AF10:AF15)</f>
        <v>254.5</v>
      </c>
      <c r="AJ18" s="5">
        <f>AVERAGE(AJ10:AJ15)</f>
        <v>92.5</v>
      </c>
      <c r="AT18" s="5"/>
      <c r="AV18" s="5"/>
    </row>
    <row r="19" spans="1:48" x14ac:dyDescent="0.25">
      <c r="A19" s="5" t="s">
        <v>120</v>
      </c>
      <c r="B19" s="5"/>
      <c r="Z19" s="5">
        <f>MAX(Z10:Z14)</f>
        <v>13</v>
      </c>
      <c r="AF19" s="5">
        <f>MAX(AF10:AF15)</f>
        <v>365</v>
      </c>
      <c r="AJ19" s="5">
        <f>MAX(AJ10:AJ15)</f>
        <v>98</v>
      </c>
      <c r="AT19" s="5"/>
      <c r="AV19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21"/>
  <sheetViews>
    <sheetView tabSelected="1" workbookViewId="0">
      <selection activeCell="AF15" sqref="AF15"/>
    </sheetView>
  </sheetViews>
  <sheetFormatPr defaultRowHeight="15" x14ac:dyDescent="0.25"/>
  <cols>
    <col min="2" max="3" width="12.28515625" bestFit="1" customWidth="1"/>
    <col min="4" max="4" width="12" bestFit="1" customWidth="1"/>
    <col min="5" max="5" width="12.42578125" bestFit="1" customWidth="1"/>
  </cols>
  <sheetData>
    <row r="1" spans="1:71" x14ac:dyDescent="0.25">
      <c r="A1" s="8" t="s">
        <v>27</v>
      </c>
      <c r="B1" s="35" t="s">
        <v>1</v>
      </c>
      <c r="C1" s="36" t="s">
        <v>122</v>
      </c>
      <c r="D1" s="35" t="s">
        <v>5</v>
      </c>
      <c r="E1" s="37" t="s">
        <v>179</v>
      </c>
      <c r="F1" s="36" t="s">
        <v>123</v>
      </c>
      <c r="G1" s="35" t="s">
        <v>9</v>
      </c>
      <c r="H1" s="37" t="s">
        <v>180</v>
      </c>
      <c r="I1" s="36" t="s">
        <v>125</v>
      </c>
      <c r="J1" s="35" t="s">
        <v>4</v>
      </c>
      <c r="K1" s="37" t="s">
        <v>181</v>
      </c>
      <c r="L1" s="36" t="s">
        <v>126</v>
      </c>
      <c r="M1" s="35" t="s">
        <v>127</v>
      </c>
      <c r="N1" s="36" t="s">
        <v>128</v>
      </c>
      <c r="O1" s="35" t="s">
        <v>131</v>
      </c>
      <c r="P1" s="36" t="s">
        <v>182</v>
      </c>
      <c r="Q1" s="37" t="s">
        <v>183</v>
      </c>
      <c r="R1" s="37" t="s">
        <v>184</v>
      </c>
      <c r="S1" s="36" t="s">
        <v>132</v>
      </c>
      <c r="T1" s="35" t="s">
        <v>11</v>
      </c>
      <c r="U1" s="37" t="s">
        <v>185</v>
      </c>
      <c r="V1" s="36" t="s">
        <v>133</v>
      </c>
      <c r="W1" s="35" t="s">
        <v>3</v>
      </c>
      <c r="X1" s="36" t="s">
        <v>134</v>
      </c>
      <c r="Y1" s="35" t="s">
        <v>136</v>
      </c>
      <c r="Z1" s="36" t="s">
        <v>186</v>
      </c>
      <c r="AA1" s="37" t="s">
        <v>187</v>
      </c>
      <c r="AB1" s="37" t="s">
        <v>188</v>
      </c>
      <c r="AC1" s="36" t="s">
        <v>137</v>
      </c>
      <c r="AD1" s="35" t="s">
        <v>10</v>
      </c>
      <c r="AE1" s="36" t="s">
        <v>189</v>
      </c>
      <c r="AF1" s="37" t="s">
        <v>190</v>
      </c>
      <c r="AG1" s="37" t="s">
        <v>191</v>
      </c>
      <c r="AH1" s="36" t="s">
        <v>138</v>
      </c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</row>
    <row r="2" spans="1:71" x14ac:dyDescent="0.25">
      <c r="A2" s="9" t="s">
        <v>15</v>
      </c>
      <c r="B2" s="34">
        <v>6.39</v>
      </c>
      <c r="C2" s="17">
        <v>2.0299999999999998</v>
      </c>
      <c r="D2" s="33">
        <v>58.15</v>
      </c>
      <c r="E2" s="30">
        <f t="shared" ref="E2:E7" si="0">(D2--6.912)/1.14</f>
        <v>57.071929824561408</v>
      </c>
      <c r="F2" s="20">
        <v>3.33</v>
      </c>
      <c r="G2" s="33">
        <v>88.06</v>
      </c>
      <c r="H2" s="30">
        <f t="shared" ref="H2:H7" si="1">(G2--18.017)/1.116</f>
        <v>95.0510752688172</v>
      </c>
      <c r="I2" s="20">
        <v>5.73</v>
      </c>
      <c r="J2" s="34" t="s">
        <v>192</v>
      </c>
      <c r="K2" s="26"/>
      <c r="L2" s="17"/>
      <c r="M2" s="34"/>
      <c r="N2" s="17"/>
      <c r="O2" s="33">
        <v>23518.02</v>
      </c>
      <c r="P2" s="31">
        <f t="shared" ref="P2:P7" si="2">(O2/10000)*1.4297</f>
        <v>3.3623713194000002</v>
      </c>
      <c r="Q2" s="32">
        <f t="shared" ref="Q2:Q7" si="3">(P2--0.096)/0.994</f>
        <v>3.4792468002012074</v>
      </c>
      <c r="R2" s="30">
        <f t="shared" ref="R2:R7" si="4">(Q2*10000)/1.4297</f>
        <v>24335.502554390481</v>
      </c>
      <c r="S2" s="20">
        <v>136.69</v>
      </c>
      <c r="T2" s="33">
        <v>201.63</v>
      </c>
      <c r="U2" s="30">
        <f t="shared" ref="U2:U7" si="5">(T2--0.016)/0.968</f>
        <v>208.31198347107437</v>
      </c>
      <c r="V2" s="20">
        <v>33.21</v>
      </c>
      <c r="W2" s="33">
        <v>48.45</v>
      </c>
      <c r="X2" s="20">
        <v>6.97</v>
      </c>
      <c r="Y2" s="33">
        <v>3528.43</v>
      </c>
      <c r="Z2" s="31">
        <f t="shared" ref="Z2:Z7" si="6">(Y2/10000)*1.6681</f>
        <v>0.58857740829999994</v>
      </c>
      <c r="AA2" s="32">
        <f t="shared" ref="AA2:AA7" si="7">(Z2--0.008)/0.979</f>
        <v>0.60937426792645555</v>
      </c>
      <c r="AB2" s="30">
        <f t="shared" ref="AB2:AB7" si="8">(AA2*10000)/1.6681</f>
        <v>3653.1039381719056</v>
      </c>
      <c r="AC2" s="20">
        <v>44.35</v>
      </c>
      <c r="AD2" s="33">
        <v>7810.53</v>
      </c>
      <c r="AE2" s="31">
        <f t="shared" ref="AE2:AE7" si="9">(AD2/10000)*1.3992</f>
        <v>1.0928493576</v>
      </c>
      <c r="AF2" s="32">
        <f t="shared" ref="AF2:AF7" si="10">(AE2--0.149)/0.996</f>
        <v>1.2468367044176707</v>
      </c>
      <c r="AG2" s="30">
        <f t="shared" ref="AG2:AG7" si="11">(AF2*10000)/1.3992</f>
        <v>8911.0684992686583</v>
      </c>
      <c r="AH2" s="20">
        <v>177.46</v>
      </c>
    </row>
    <row r="3" spans="1:71" x14ac:dyDescent="0.25">
      <c r="A3" s="9" t="s">
        <v>18</v>
      </c>
      <c r="B3" s="34" t="s">
        <v>192</v>
      </c>
      <c r="C3" s="17"/>
      <c r="D3" s="33">
        <v>2629.84</v>
      </c>
      <c r="E3" s="30">
        <f t="shared" si="0"/>
        <v>2312.9403508771929</v>
      </c>
      <c r="F3" s="20">
        <v>20.09</v>
      </c>
      <c r="G3" s="33">
        <v>166.47</v>
      </c>
      <c r="H3" s="30">
        <f t="shared" si="1"/>
        <v>165.31093189964156</v>
      </c>
      <c r="I3" s="20">
        <v>7.11</v>
      </c>
      <c r="J3" s="34" t="s">
        <v>192</v>
      </c>
      <c r="K3" s="26"/>
      <c r="L3" s="17"/>
      <c r="M3" s="34"/>
      <c r="N3" s="17"/>
      <c r="O3" s="33">
        <v>25781.61</v>
      </c>
      <c r="P3" s="31">
        <f t="shared" si="2"/>
        <v>3.6859967817000001</v>
      </c>
      <c r="Q3" s="32">
        <f t="shared" si="3"/>
        <v>3.8048257361167006</v>
      </c>
      <c r="R3" s="30">
        <f t="shared" si="4"/>
        <v>26612.756075517249</v>
      </c>
      <c r="S3" s="20">
        <v>147.27000000000001</v>
      </c>
      <c r="T3" s="33">
        <v>246.48</v>
      </c>
      <c r="U3" s="30">
        <f t="shared" si="5"/>
        <v>254.64462809917353</v>
      </c>
      <c r="V3" s="20">
        <v>33.549999999999997</v>
      </c>
      <c r="W3" s="33">
        <v>59.28</v>
      </c>
      <c r="X3" s="20">
        <v>7.26</v>
      </c>
      <c r="Y3" s="33">
        <v>2742.32</v>
      </c>
      <c r="Z3" s="31">
        <f t="shared" si="6"/>
        <v>0.45744639920000002</v>
      </c>
      <c r="AA3" s="32">
        <f t="shared" si="7"/>
        <v>0.47543043840653731</v>
      </c>
      <c r="AB3" s="30">
        <f t="shared" si="8"/>
        <v>2850.1315173343169</v>
      </c>
      <c r="AC3" s="20">
        <v>44.32</v>
      </c>
      <c r="AD3" s="33">
        <v>45055.08</v>
      </c>
      <c r="AE3" s="31">
        <f t="shared" si="9"/>
        <v>6.3041067935999999</v>
      </c>
      <c r="AF3" s="32">
        <f t="shared" si="10"/>
        <v>6.4790228851405622</v>
      </c>
      <c r="AG3" s="30">
        <f t="shared" si="11"/>
        <v>46305.19500529275</v>
      </c>
      <c r="AH3" s="20">
        <v>398.65</v>
      </c>
    </row>
    <row r="4" spans="1:71" x14ac:dyDescent="0.25">
      <c r="A4" s="9" t="s">
        <v>16</v>
      </c>
      <c r="B4" s="34">
        <v>6.06</v>
      </c>
      <c r="C4" s="17">
        <v>2.86</v>
      </c>
      <c r="D4" s="33">
        <v>154.72</v>
      </c>
      <c r="E4" s="30">
        <f t="shared" si="0"/>
        <v>141.78245614035089</v>
      </c>
      <c r="F4" s="20">
        <v>4.8099999999999996</v>
      </c>
      <c r="G4" s="33">
        <v>1283.9100000000001</v>
      </c>
      <c r="H4" s="30">
        <f t="shared" si="1"/>
        <v>1166.6012544802868</v>
      </c>
      <c r="I4" s="20">
        <v>17.190000000000001</v>
      </c>
      <c r="J4" s="34" t="s">
        <v>192</v>
      </c>
      <c r="K4" s="26"/>
      <c r="L4" s="17"/>
      <c r="M4" s="34"/>
      <c r="N4" s="17"/>
      <c r="O4" s="33">
        <v>21161.83</v>
      </c>
      <c r="P4" s="31">
        <f t="shared" si="2"/>
        <v>3.0255068351000003</v>
      </c>
      <c r="Q4" s="32">
        <f t="shared" si="3"/>
        <v>3.1403489286720325</v>
      </c>
      <c r="R4" s="30">
        <f t="shared" si="4"/>
        <v>21965.090079541391</v>
      </c>
      <c r="S4" s="20">
        <v>132.56</v>
      </c>
      <c r="T4" s="33">
        <v>277.27999999999997</v>
      </c>
      <c r="U4" s="30">
        <f t="shared" si="5"/>
        <v>286.4628099173554</v>
      </c>
      <c r="V4" s="20">
        <v>34.229999999999997</v>
      </c>
      <c r="W4" s="33">
        <v>46.97</v>
      </c>
      <c r="X4" s="20">
        <v>7.89</v>
      </c>
      <c r="Y4" s="33">
        <v>2272.5500000000002</v>
      </c>
      <c r="Z4" s="31">
        <f t="shared" si="6"/>
        <v>0.37908406550000001</v>
      </c>
      <c r="AA4" s="32">
        <f t="shared" si="7"/>
        <v>0.39538719662921351</v>
      </c>
      <c r="AB4" s="30">
        <f t="shared" si="8"/>
        <v>2370.2847349032645</v>
      </c>
      <c r="AC4" s="20">
        <v>45.93</v>
      </c>
      <c r="AD4" s="33">
        <v>65662.27</v>
      </c>
      <c r="AE4" s="31">
        <f t="shared" si="9"/>
        <v>9.1874648184000005</v>
      </c>
      <c r="AF4" s="32">
        <f t="shared" si="10"/>
        <v>9.3739606610441761</v>
      </c>
      <c r="AG4" s="30">
        <f t="shared" si="11"/>
        <v>66995.144804489537</v>
      </c>
      <c r="AH4" s="20">
        <v>503.28</v>
      </c>
    </row>
    <row r="5" spans="1:71" x14ac:dyDescent="0.25">
      <c r="A5" s="9" t="s">
        <v>17</v>
      </c>
      <c r="B5" s="34">
        <v>7.35</v>
      </c>
      <c r="C5" s="17">
        <v>1.95</v>
      </c>
      <c r="D5" s="33">
        <v>45.14</v>
      </c>
      <c r="E5" s="30">
        <f t="shared" si="0"/>
        <v>45.659649122807018</v>
      </c>
      <c r="F5" s="20">
        <v>3.18</v>
      </c>
      <c r="G5" s="33">
        <v>80.510000000000005</v>
      </c>
      <c r="H5" s="30">
        <f t="shared" si="1"/>
        <v>88.285842293906796</v>
      </c>
      <c r="I5" s="20">
        <v>5.69</v>
      </c>
      <c r="J5" s="34" t="s">
        <v>192</v>
      </c>
      <c r="K5" s="26"/>
      <c r="L5" s="17"/>
      <c r="M5" s="34"/>
      <c r="N5" s="17"/>
      <c r="O5" s="33">
        <v>26249.66</v>
      </c>
      <c r="P5" s="31">
        <f t="shared" si="2"/>
        <v>3.7529138902000003</v>
      </c>
      <c r="Q5" s="32">
        <f t="shared" si="3"/>
        <v>3.87214677082495</v>
      </c>
      <c r="R5" s="30">
        <f t="shared" si="4"/>
        <v>27083.631327026298</v>
      </c>
      <c r="S5" s="20">
        <v>150</v>
      </c>
      <c r="T5" s="33">
        <v>301.37</v>
      </c>
      <c r="U5" s="30">
        <f t="shared" si="5"/>
        <v>311.34917355371903</v>
      </c>
      <c r="V5" s="20">
        <v>35.07</v>
      </c>
      <c r="W5" s="33">
        <v>51.05</v>
      </c>
      <c r="X5" s="20">
        <v>7.49</v>
      </c>
      <c r="Y5" s="33">
        <v>3402.18</v>
      </c>
      <c r="Z5" s="31">
        <f t="shared" si="6"/>
        <v>0.56751764579999986</v>
      </c>
      <c r="AA5" s="32">
        <f t="shared" si="7"/>
        <v>0.58786276384065361</v>
      </c>
      <c r="AB5" s="30">
        <f t="shared" si="8"/>
        <v>3524.1458176407505</v>
      </c>
      <c r="AC5" s="20">
        <v>47.98</v>
      </c>
      <c r="AD5" s="33">
        <v>46716.08</v>
      </c>
      <c r="AE5" s="31">
        <f t="shared" si="9"/>
        <v>6.5365139136000003</v>
      </c>
      <c r="AF5" s="32">
        <f t="shared" si="10"/>
        <v>6.7123633670682734</v>
      </c>
      <c r="AG5" s="30">
        <f t="shared" si="11"/>
        <v>47972.865688023674</v>
      </c>
      <c r="AH5" s="20">
        <v>405.24</v>
      </c>
    </row>
    <row r="6" spans="1:71" x14ac:dyDescent="0.25">
      <c r="A6" s="9" t="s">
        <v>166</v>
      </c>
      <c r="B6" s="33">
        <v>3.16</v>
      </c>
      <c r="C6" s="20">
        <v>1.86</v>
      </c>
      <c r="D6" s="33">
        <v>47.11</v>
      </c>
      <c r="E6" s="30">
        <f t="shared" si="0"/>
        <v>47.387719298245614</v>
      </c>
      <c r="F6" s="20">
        <v>3.09</v>
      </c>
      <c r="G6" s="33">
        <v>96.73</v>
      </c>
      <c r="H6" s="30">
        <f t="shared" si="1"/>
        <v>102.81989247311827</v>
      </c>
      <c r="I6" s="20">
        <v>5.88</v>
      </c>
      <c r="J6" s="34">
        <v>13.18</v>
      </c>
      <c r="K6" s="26">
        <f t="shared" ref="K6:K7" si="12">(J6--11.02)/0.979</f>
        <v>24.719101123595504</v>
      </c>
      <c r="L6" s="17">
        <v>7.04</v>
      </c>
      <c r="M6" s="34"/>
      <c r="N6" s="17"/>
      <c r="O6" s="33">
        <v>16584.04</v>
      </c>
      <c r="P6" s="31">
        <f t="shared" si="2"/>
        <v>2.3710201988000001</v>
      </c>
      <c r="Q6" s="32">
        <f t="shared" si="3"/>
        <v>2.4819116688128777</v>
      </c>
      <c r="R6" s="30">
        <f t="shared" si="4"/>
        <v>17359.667544330125</v>
      </c>
      <c r="S6" s="20">
        <v>114.11</v>
      </c>
      <c r="T6" s="33">
        <v>413.34</v>
      </c>
      <c r="U6" s="30">
        <f t="shared" si="5"/>
        <v>427.02066115702479</v>
      </c>
      <c r="V6" s="20">
        <v>36.43</v>
      </c>
      <c r="W6" s="33">
        <v>33.369999999999997</v>
      </c>
      <c r="X6" s="20">
        <v>6.32</v>
      </c>
      <c r="Y6" s="33">
        <v>3493.68</v>
      </c>
      <c r="Z6" s="31">
        <f t="shared" si="6"/>
        <v>0.58278076079999985</v>
      </c>
      <c r="AA6" s="32">
        <f t="shared" si="7"/>
        <v>0.60345327967313567</v>
      </c>
      <c r="AB6" s="30">
        <f t="shared" si="8"/>
        <v>3617.608534698973</v>
      </c>
      <c r="AC6" s="20">
        <v>40.15</v>
      </c>
      <c r="AD6" s="33">
        <v>5877.29</v>
      </c>
      <c r="AE6" s="31">
        <f t="shared" si="9"/>
        <v>0.82235041679999987</v>
      </c>
      <c r="AF6" s="32">
        <f t="shared" si="10"/>
        <v>0.97525142248995977</v>
      </c>
      <c r="AG6" s="30">
        <f t="shared" si="11"/>
        <v>6970.0644832044009</v>
      </c>
      <c r="AH6" s="20">
        <v>146.66999999999999</v>
      </c>
    </row>
    <row r="7" spans="1:71" x14ac:dyDescent="0.25">
      <c r="A7" s="9" t="s">
        <v>168</v>
      </c>
      <c r="B7" s="34" t="s">
        <v>192</v>
      </c>
      <c r="C7" s="17"/>
      <c r="D7" s="33">
        <v>711.25</v>
      </c>
      <c r="E7" s="30">
        <f t="shared" si="0"/>
        <v>629.9666666666667</v>
      </c>
      <c r="F7" s="20">
        <v>9.81</v>
      </c>
      <c r="G7" s="33">
        <v>100.04</v>
      </c>
      <c r="H7" s="30">
        <f t="shared" si="1"/>
        <v>105.7858422939068</v>
      </c>
      <c r="I7" s="20">
        <v>6.03</v>
      </c>
      <c r="J7" s="34">
        <v>11.99</v>
      </c>
      <c r="K7" s="26">
        <f t="shared" si="12"/>
        <v>23.503575076608783</v>
      </c>
      <c r="L7" s="17">
        <v>7.15</v>
      </c>
      <c r="M7" s="34"/>
      <c r="N7" s="17"/>
      <c r="O7" s="33">
        <v>29378.74</v>
      </c>
      <c r="P7" s="31">
        <f t="shared" si="2"/>
        <v>4.2002784578000005</v>
      </c>
      <c r="Q7" s="32">
        <f t="shared" si="3"/>
        <v>4.3222117281690151</v>
      </c>
      <c r="R7" s="30">
        <f t="shared" si="4"/>
        <v>30231.599133867352</v>
      </c>
      <c r="S7" s="20">
        <v>158.29</v>
      </c>
      <c r="T7" s="33">
        <v>236.78</v>
      </c>
      <c r="U7" s="30">
        <f t="shared" si="5"/>
        <v>244.62396694214877</v>
      </c>
      <c r="V7" s="20">
        <v>33.57</v>
      </c>
      <c r="W7" s="33">
        <v>47.36</v>
      </c>
      <c r="X7" s="20">
        <v>7.53</v>
      </c>
      <c r="Y7" s="33">
        <v>3164.29</v>
      </c>
      <c r="Z7" s="31">
        <f t="shared" si="6"/>
        <v>0.52783521489999996</v>
      </c>
      <c r="AA7" s="32">
        <f t="shared" si="7"/>
        <v>0.54732912655771193</v>
      </c>
      <c r="AB7" s="30">
        <f t="shared" si="8"/>
        <v>3281.1529677939693</v>
      </c>
      <c r="AC7" s="20">
        <v>47.01</v>
      </c>
      <c r="AD7" s="33">
        <v>37350.33</v>
      </c>
      <c r="AE7" s="31">
        <f t="shared" si="9"/>
        <v>5.2260581736000002</v>
      </c>
      <c r="AF7" s="32">
        <f t="shared" si="10"/>
        <v>5.3966447526104417</v>
      </c>
      <c r="AG7" s="30">
        <f t="shared" si="11"/>
        <v>38569.502234208419</v>
      </c>
      <c r="AH7" s="20">
        <v>368.93</v>
      </c>
    </row>
    <row r="8" spans="1:71" x14ac:dyDescent="0.25">
      <c r="A8" s="9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71" x14ac:dyDescent="0.25">
      <c r="A9" s="5" t="s">
        <v>118</v>
      </c>
      <c r="B9" s="20">
        <f t="shared" ref="B9:L9" si="13">MIN(B2:B7)</f>
        <v>3.16</v>
      </c>
      <c r="C9" s="20">
        <f t="shared" si="13"/>
        <v>1.86</v>
      </c>
      <c r="D9" s="20">
        <f t="shared" si="13"/>
        <v>45.14</v>
      </c>
      <c r="E9" s="20">
        <f t="shared" si="13"/>
        <v>45.659649122807018</v>
      </c>
      <c r="F9" s="20">
        <f t="shared" si="13"/>
        <v>3.09</v>
      </c>
      <c r="G9" s="20">
        <f t="shared" si="13"/>
        <v>80.510000000000005</v>
      </c>
      <c r="H9" s="20">
        <f t="shared" si="13"/>
        <v>88.285842293906796</v>
      </c>
      <c r="I9" s="20">
        <f t="shared" si="13"/>
        <v>5.69</v>
      </c>
      <c r="J9" s="20">
        <f t="shared" si="13"/>
        <v>11.99</v>
      </c>
      <c r="K9" s="20">
        <f t="shared" si="13"/>
        <v>23.503575076608783</v>
      </c>
      <c r="L9" s="20">
        <f t="shared" si="13"/>
        <v>7.04</v>
      </c>
      <c r="N9" t="s">
        <v>176</v>
      </c>
      <c r="O9" s="20">
        <f>MIN(O2:O7)</f>
        <v>16584.04</v>
      </c>
      <c r="P9" s="20">
        <f t="shared" ref="P9:S9" si="14">MIN(P2:P7)</f>
        <v>2.3710201988000001</v>
      </c>
      <c r="Q9" s="20">
        <f t="shared" si="14"/>
        <v>2.4819116688128777</v>
      </c>
      <c r="R9" s="20">
        <f t="shared" si="14"/>
        <v>17359.667544330125</v>
      </c>
      <c r="S9" s="20">
        <f t="shared" si="14"/>
        <v>114.11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5"/>
      <c r="AU9" s="13"/>
      <c r="AV9" s="15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</row>
    <row r="10" spans="1:71" x14ac:dyDescent="0.25">
      <c r="A10" s="5" t="s">
        <v>119</v>
      </c>
      <c r="B10" s="20">
        <f t="shared" ref="B10:L10" si="15">AVERAGE(B2:B7)</f>
        <v>5.7399999999999993</v>
      </c>
      <c r="C10" s="20">
        <f t="shared" si="15"/>
        <v>2.1749999999999998</v>
      </c>
      <c r="D10" s="20">
        <f t="shared" si="15"/>
        <v>607.70166666666671</v>
      </c>
      <c r="E10" s="20">
        <f t="shared" si="15"/>
        <v>539.1347953216374</v>
      </c>
      <c r="F10" s="20">
        <f t="shared" si="15"/>
        <v>7.3850000000000007</v>
      </c>
      <c r="G10" s="20">
        <f t="shared" si="15"/>
        <v>302.62</v>
      </c>
      <c r="H10" s="20">
        <f t="shared" si="15"/>
        <v>287.30913978494624</v>
      </c>
      <c r="I10" s="20">
        <f t="shared" si="15"/>
        <v>7.9383333333333335</v>
      </c>
      <c r="J10" s="20">
        <f t="shared" si="15"/>
        <v>12.585000000000001</v>
      </c>
      <c r="K10" s="20">
        <f t="shared" si="15"/>
        <v>24.111338100102145</v>
      </c>
      <c r="L10" s="20">
        <f t="shared" si="15"/>
        <v>7.0950000000000006</v>
      </c>
      <c r="N10" t="s">
        <v>177</v>
      </c>
      <c r="O10" s="20">
        <f>AVERAGE(O2:O7)</f>
        <v>23778.983333333334</v>
      </c>
      <c r="P10" s="20">
        <f t="shared" ref="P10:S10" si="16">AVERAGE(P2:P7)</f>
        <v>3.3996812471666669</v>
      </c>
      <c r="Q10" s="20">
        <f t="shared" si="16"/>
        <v>3.5167819387994643</v>
      </c>
      <c r="R10" s="20">
        <f t="shared" si="16"/>
        <v>24598.041119112149</v>
      </c>
      <c r="S10" s="20">
        <f t="shared" si="16"/>
        <v>139.82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5"/>
      <c r="AU10" s="13"/>
      <c r="AV10" s="15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</row>
    <row r="11" spans="1:71" x14ac:dyDescent="0.25">
      <c r="A11" s="5" t="s">
        <v>120</v>
      </c>
      <c r="B11" s="20">
        <f t="shared" ref="B11:L11" si="17">MAX(B2:B7)</f>
        <v>7.35</v>
      </c>
      <c r="C11" s="20">
        <f t="shared" si="17"/>
        <v>2.86</v>
      </c>
      <c r="D11" s="20">
        <f t="shared" si="17"/>
        <v>2629.84</v>
      </c>
      <c r="E11" s="20">
        <f t="shared" si="17"/>
        <v>2312.9403508771929</v>
      </c>
      <c r="F11" s="20">
        <f t="shared" si="17"/>
        <v>20.09</v>
      </c>
      <c r="G11" s="20">
        <f t="shared" si="17"/>
        <v>1283.9100000000001</v>
      </c>
      <c r="H11" s="20">
        <f t="shared" si="17"/>
        <v>1166.6012544802868</v>
      </c>
      <c r="I11" s="20">
        <f t="shared" si="17"/>
        <v>17.190000000000001</v>
      </c>
      <c r="J11" s="20">
        <f t="shared" si="17"/>
        <v>13.18</v>
      </c>
      <c r="K11" s="20">
        <f t="shared" si="17"/>
        <v>24.719101123595504</v>
      </c>
      <c r="L11" s="20">
        <f t="shared" si="17"/>
        <v>7.15</v>
      </c>
      <c r="N11" t="s">
        <v>178</v>
      </c>
      <c r="O11" s="20">
        <f>MAX(O2:O7)</f>
        <v>29378.74</v>
      </c>
      <c r="P11" s="20">
        <f t="shared" ref="P11:S11" si="18">MAX(P2:P7)</f>
        <v>4.2002784578000005</v>
      </c>
      <c r="Q11" s="20">
        <f t="shared" si="18"/>
        <v>4.3222117281690151</v>
      </c>
      <c r="R11" s="20">
        <f t="shared" si="18"/>
        <v>30231.599133867352</v>
      </c>
      <c r="S11" s="20">
        <f t="shared" si="18"/>
        <v>158.29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5"/>
      <c r="AU11" s="13"/>
      <c r="AV11" s="15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</row>
    <row r="12" spans="1:71" x14ac:dyDescent="0.25">
      <c r="A12" s="12" t="s">
        <v>174</v>
      </c>
      <c r="B12" s="20">
        <f t="shared" ref="B12:L12" si="19">STDEV(B2:B7)</f>
        <v>1.8049376720540804</v>
      </c>
      <c r="C12" s="20">
        <f t="shared" si="19"/>
        <v>0.46191629833408993</v>
      </c>
      <c r="D12" s="20">
        <f t="shared" si="19"/>
        <v>1023.4943836370901</v>
      </c>
      <c r="E12" s="20">
        <f t="shared" si="19"/>
        <v>897.80209090972801</v>
      </c>
      <c r="F12" s="20">
        <f t="shared" si="19"/>
        <v>6.7305326683703122</v>
      </c>
      <c r="G12" s="20">
        <f t="shared" si="19"/>
        <v>481.71881441355396</v>
      </c>
      <c r="H12" s="20">
        <f t="shared" si="19"/>
        <v>431.64768316626692</v>
      </c>
      <c r="I12" s="20">
        <f t="shared" si="19"/>
        <v>4.5626677138124663</v>
      </c>
      <c r="J12" s="20">
        <f t="shared" si="19"/>
        <v>0.84145706961199118</v>
      </c>
      <c r="K12" s="20">
        <f t="shared" si="19"/>
        <v>0.85950671053318828</v>
      </c>
      <c r="L12" s="20">
        <f t="shared" si="19"/>
        <v>7.7781745930520452E-2</v>
      </c>
      <c r="N12" t="s">
        <v>174</v>
      </c>
      <c r="O12" s="20">
        <f>STDEV(O2:O7)</f>
        <v>4475.6415067459047</v>
      </c>
      <c r="P12" s="20">
        <f t="shared" ref="P12:S12" si="20">STDEV(P2:P7)</f>
        <v>0.63988246621946132</v>
      </c>
      <c r="Q12" s="20">
        <f t="shared" si="20"/>
        <v>0.64374493583446468</v>
      </c>
      <c r="R12" s="20">
        <f t="shared" si="20"/>
        <v>4502.6574514546301</v>
      </c>
      <c r="S12" s="20">
        <f t="shared" si="20"/>
        <v>15.644707731370309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5"/>
      <c r="AU12" s="13"/>
      <c r="AV12" s="15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</row>
    <row r="13" spans="1:71" x14ac:dyDescent="0.25">
      <c r="A13" s="9"/>
    </row>
    <row r="14" spans="1:71" x14ac:dyDescent="0.25">
      <c r="A14" s="9"/>
    </row>
    <row r="15" spans="1:71" x14ac:dyDescent="0.25">
      <c r="A15" s="9"/>
    </row>
    <row r="16" spans="1:71" x14ac:dyDescent="0.25">
      <c r="A16" s="9"/>
    </row>
    <row r="19" spans="1:48" x14ac:dyDescent="0.25">
      <c r="A19" s="5"/>
      <c r="B19" s="5"/>
      <c r="Z19" s="5"/>
      <c r="AF19" s="5"/>
      <c r="AJ19" s="5"/>
      <c r="AT19" s="5"/>
      <c r="AV19" s="5"/>
    </row>
    <row r="20" spans="1:48" x14ac:dyDescent="0.25">
      <c r="A20" s="5"/>
      <c r="B20" s="5"/>
      <c r="Z20" s="5"/>
      <c r="AF20" s="5"/>
      <c r="AJ20" s="5"/>
      <c r="AT20" s="5"/>
      <c r="AV20" s="5"/>
    </row>
    <row r="21" spans="1:48" x14ac:dyDescent="0.25">
      <c r="A21" s="5"/>
      <c r="B21" s="5"/>
      <c r="Z21" s="5"/>
      <c r="AF21" s="5"/>
      <c r="AJ21" s="5"/>
      <c r="AT21" s="5"/>
      <c r="AV21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"/>
  <sheetViews>
    <sheetView topLeftCell="S1" workbookViewId="0">
      <selection activeCell="B7" sqref="B7"/>
    </sheetView>
  </sheetViews>
  <sheetFormatPr defaultRowHeight="15" x14ac:dyDescent="0.25"/>
  <cols>
    <col min="3" max="3" width="9.140625" style="3"/>
    <col min="7" max="7" width="9.140625" style="3"/>
    <col min="11" max="11" width="9.140625" style="3"/>
    <col min="19" max="19" width="9.140625" style="3"/>
    <col min="23" max="23" width="9.140625" style="3"/>
  </cols>
  <sheetData>
    <row r="1" spans="1:34" x14ac:dyDescent="0.25">
      <c r="A1" t="s">
        <v>0</v>
      </c>
      <c r="B1" s="35" t="s">
        <v>1</v>
      </c>
      <c r="C1" s="36" t="s">
        <v>122</v>
      </c>
      <c r="D1" s="35" t="s">
        <v>5</v>
      </c>
      <c r="E1" s="37" t="s">
        <v>179</v>
      </c>
      <c r="F1" s="36" t="s">
        <v>123</v>
      </c>
      <c r="G1" s="35" t="s">
        <v>9</v>
      </c>
      <c r="H1" s="37" t="s">
        <v>180</v>
      </c>
      <c r="I1" s="36" t="s">
        <v>125</v>
      </c>
      <c r="J1" s="35" t="s">
        <v>4</v>
      </c>
      <c r="K1" s="37" t="s">
        <v>181</v>
      </c>
      <c r="L1" s="36" t="s">
        <v>126</v>
      </c>
      <c r="M1" s="35" t="s">
        <v>127</v>
      </c>
      <c r="N1" s="36" t="s">
        <v>128</v>
      </c>
      <c r="O1" s="35" t="s">
        <v>131</v>
      </c>
      <c r="P1" s="36" t="s">
        <v>182</v>
      </c>
      <c r="Q1" s="37" t="s">
        <v>183</v>
      </c>
      <c r="R1" s="37" t="s">
        <v>184</v>
      </c>
      <c r="S1" s="36" t="s">
        <v>132</v>
      </c>
      <c r="T1" s="35" t="s">
        <v>11</v>
      </c>
      <c r="U1" s="37" t="s">
        <v>185</v>
      </c>
      <c r="V1" s="36" t="s">
        <v>133</v>
      </c>
      <c r="W1" s="35" t="s">
        <v>3</v>
      </c>
      <c r="X1" s="36" t="s">
        <v>134</v>
      </c>
      <c r="Y1" s="35" t="s">
        <v>136</v>
      </c>
      <c r="Z1" s="36" t="s">
        <v>186</v>
      </c>
      <c r="AA1" s="37" t="s">
        <v>187</v>
      </c>
      <c r="AB1" s="37" t="s">
        <v>188</v>
      </c>
      <c r="AC1" s="36" t="s">
        <v>137</v>
      </c>
      <c r="AD1" s="35" t="s">
        <v>10</v>
      </c>
      <c r="AE1" s="36" t="s">
        <v>189</v>
      </c>
      <c r="AF1" s="37" t="s">
        <v>190</v>
      </c>
      <c r="AG1" s="37" t="s">
        <v>191</v>
      </c>
      <c r="AH1" s="36" t="s">
        <v>138</v>
      </c>
    </row>
    <row r="2" spans="1:34" s="5" customFormat="1" x14ac:dyDescent="0.25">
      <c r="A2" s="5" t="s">
        <v>24</v>
      </c>
      <c r="B2" s="33">
        <v>4.45</v>
      </c>
      <c r="C2" s="20">
        <v>1.5</v>
      </c>
      <c r="D2" s="33">
        <v>14.84</v>
      </c>
      <c r="E2" s="30">
        <f t="shared" ref="E2:E4" si="0">(D2--6.912)/1.14</f>
        <v>19.080701754385966</v>
      </c>
      <c r="F2" s="20">
        <v>2.4500000000000002</v>
      </c>
      <c r="G2" s="33">
        <v>47.34</v>
      </c>
      <c r="H2" s="30">
        <f t="shared" ref="H2:H4" si="1">(G2--18.017)/1.116</f>
        <v>58.563620071684582</v>
      </c>
      <c r="I2" s="20">
        <v>5.01</v>
      </c>
      <c r="J2" s="34" t="s">
        <v>192</v>
      </c>
      <c r="K2" s="26"/>
      <c r="L2" s="17"/>
      <c r="M2" s="34"/>
      <c r="N2" s="17"/>
      <c r="O2" s="33">
        <v>19117.52</v>
      </c>
      <c r="P2" s="31">
        <f t="shared" ref="P2:P4" si="2">(O2/10000)*1.4297</f>
        <v>2.7332318344000002</v>
      </c>
      <c r="Q2" s="32">
        <f t="shared" ref="Q2:Q4" si="3">(P2--0.096)/0.994</f>
        <v>2.8463096925553324</v>
      </c>
      <c r="R2" s="30">
        <f t="shared" ref="R2:R4" si="4">(Q2*10000)/1.4297</f>
        <v>19908.440180145011</v>
      </c>
      <c r="S2" s="20">
        <v>123.1</v>
      </c>
      <c r="T2" s="33">
        <v>411.1</v>
      </c>
      <c r="U2" s="30">
        <f t="shared" ref="U2:U4" si="5">(T2--0.016)/0.968</f>
        <v>424.70661157024801</v>
      </c>
      <c r="V2" s="20">
        <v>36.71</v>
      </c>
      <c r="W2" s="33">
        <v>46.29</v>
      </c>
      <c r="X2" s="20">
        <v>6.72</v>
      </c>
      <c r="Y2" s="33">
        <v>3670.66</v>
      </c>
      <c r="Z2" s="31">
        <f t="shared" ref="Z2:Z4" si="6">(Y2/10000)*1.6681</f>
        <v>0.61230279459999992</v>
      </c>
      <c r="AA2" s="32">
        <f t="shared" ref="AA2:AA4" si="7">(Z2--0.008)/0.979</f>
        <v>0.63360857466802856</v>
      </c>
      <c r="AB2" s="30">
        <f t="shared" ref="AB2:AB4" si="8">(AA2*10000)/1.6681</f>
        <v>3798.3848370483097</v>
      </c>
      <c r="AC2" s="20">
        <v>42.87</v>
      </c>
      <c r="AD2" s="33">
        <v>3836.4</v>
      </c>
      <c r="AE2" s="31">
        <f t="shared" ref="AE2:AE4" si="9">(AD2/10000)*1.3992</f>
        <v>0.53678908800000003</v>
      </c>
      <c r="AF2" s="32">
        <f t="shared" ref="AF2:AF4" si="10">(AE2--0.149)/0.996</f>
        <v>0.68854326104417674</v>
      </c>
      <c r="AG2" s="30">
        <f t="shared" ref="AG2:AG4" si="11">(AF2*10000)/1.3992</f>
        <v>4920.9781378228754</v>
      </c>
      <c r="AH2" s="20">
        <v>132.44</v>
      </c>
    </row>
    <row r="3" spans="1:34" s="5" customFormat="1" x14ac:dyDescent="0.25">
      <c r="A3" s="5" t="s">
        <v>25</v>
      </c>
      <c r="B3" s="33">
        <v>5.05</v>
      </c>
      <c r="C3" s="20">
        <v>1.63</v>
      </c>
      <c r="D3" s="33">
        <v>23.13</v>
      </c>
      <c r="E3" s="30">
        <f t="shared" si="0"/>
        <v>26.352631578947371</v>
      </c>
      <c r="F3" s="20">
        <v>2.65</v>
      </c>
      <c r="G3" s="33">
        <v>55.46</v>
      </c>
      <c r="H3" s="30">
        <f t="shared" si="1"/>
        <v>65.839605734767019</v>
      </c>
      <c r="I3" s="20">
        <v>5.25</v>
      </c>
      <c r="J3" s="34" t="s">
        <v>192</v>
      </c>
      <c r="K3" s="26"/>
      <c r="L3" s="17"/>
      <c r="M3" s="34"/>
      <c r="N3" s="17"/>
      <c r="O3" s="33">
        <v>15081.53</v>
      </c>
      <c r="P3" s="31">
        <f t="shared" si="2"/>
        <v>2.1562063441000001</v>
      </c>
      <c r="Q3" s="32">
        <f t="shared" si="3"/>
        <v>2.2658011510060363</v>
      </c>
      <c r="R3" s="30">
        <f t="shared" si="4"/>
        <v>15848.088067468952</v>
      </c>
      <c r="S3" s="20">
        <v>110.43</v>
      </c>
      <c r="T3" s="33">
        <v>376.27</v>
      </c>
      <c r="U3" s="30">
        <f t="shared" si="5"/>
        <v>388.72520661157029</v>
      </c>
      <c r="V3" s="20">
        <v>36.68</v>
      </c>
      <c r="W3" s="33">
        <v>29.11</v>
      </c>
      <c r="X3" s="20">
        <v>6.16</v>
      </c>
      <c r="Y3" s="33">
        <v>3350.69</v>
      </c>
      <c r="Z3" s="31">
        <f t="shared" si="6"/>
        <v>0.55892859890000002</v>
      </c>
      <c r="AA3" s="32">
        <f t="shared" si="7"/>
        <v>0.57908947793667009</v>
      </c>
      <c r="AB3" s="30">
        <f t="shared" si="8"/>
        <v>3471.5513334732341</v>
      </c>
      <c r="AC3" s="20">
        <v>38.78</v>
      </c>
      <c r="AD3" s="33">
        <v>3761.56</v>
      </c>
      <c r="AE3" s="31">
        <f t="shared" si="9"/>
        <v>0.52631747519999994</v>
      </c>
      <c r="AF3" s="32">
        <f t="shared" si="10"/>
        <v>0.67802959357429715</v>
      </c>
      <c r="AG3" s="30">
        <f t="shared" si="11"/>
        <v>4845.8375755738789</v>
      </c>
      <c r="AH3" s="20">
        <v>121.06</v>
      </c>
    </row>
    <row r="4" spans="1:34" s="5" customFormat="1" x14ac:dyDescent="0.25">
      <c r="A4" s="5" t="s">
        <v>26</v>
      </c>
      <c r="B4" s="33">
        <v>3.16</v>
      </c>
      <c r="C4" s="20">
        <v>1.86</v>
      </c>
      <c r="D4" s="33">
        <v>47.11</v>
      </c>
      <c r="E4" s="30">
        <f t="shared" si="0"/>
        <v>47.387719298245614</v>
      </c>
      <c r="F4" s="20">
        <v>3.09</v>
      </c>
      <c r="G4" s="33">
        <v>96.73</v>
      </c>
      <c r="H4" s="30">
        <f t="shared" si="1"/>
        <v>102.81989247311827</v>
      </c>
      <c r="I4" s="20">
        <v>5.88</v>
      </c>
      <c r="J4" s="33">
        <v>13.18</v>
      </c>
      <c r="K4" s="26">
        <f t="shared" ref="K4" si="12">(J4--11.02)/0.979</f>
        <v>24.719101123595504</v>
      </c>
      <c r="L4" s="17">
        <v>7</v>
      </c>
      <c r="M4" s="34"/>
      <c r="N4" s="17"/>
      <c r="O4" s="33">
        <v>16584.04</v>
      </c>
      <c r="P4" s="31">
        <f t="shared" si="2"/>
        <v>2.3710201988000001</v>
      </c>
      <c r="Q4" s="32">
        <f t="shared" si="3"/>
        <v>2.4819116688128777</v>
      </c>
      <c r="R4" s="30">
        <f t="shared" si="4"/>
        <v>17359.667544330125</v>
      </c>
      <c r="S4" s="20">
        <v>114.11</v>
      </c>
      <c r="T4" s="33">
        <v>413.34</v>
      </c>
      <c r="U4" s="30">
        <f t="shared" si="5"/>
        <v>427.02066115702479</v>
      </c>
      <c r="V4" s="20">
        <v>36.43</v>
      </c>
      <c r="W4" s="33">
        <v>33.369999999999997</v>
      </c>
      <c r="X4" s="20">
        <v>6.32</v>
      </c>
      <c r="Y4" s="33">
        <v>3493.68</v>
      </c>
      <c r="Z4" s="31">
        <f t="shared" si="6"/>
        <v>0.58278076079999985</v>
      </c>
      <c r="AA4" s="32">
        <f t="shared" si="7"/>
        <v>0.60345327967313567</v>
      </c>
      <c r="AB4" s="30">
        <f t="shared" si="8"/>
        <v>3617.608534698973</v>
      </c>
      <c r="AC4" s="20">
        <v>40.15</v>
      </c>
      <c r="AD4" s="33">
        <v>5877.29</v>
      </c>
      <c r="AE4" s="31">
        <f t="shared" si="9"/>
        <v>0.82235041679999987</v>
      </c>
      <c r="AF4" s="32">
        <f t="shared" si="10"/>
        <v>0.97525142248995977</v>
      </c>
      <c r="AG4" s="30">
        <f t="shared" si="11"/>
        <v>6970.0644832044009</v>
      </c>
      <c r="AH4" s="20">
        <v>146.66999999999999</v>
      </c>
    </row>
    <row r="5" spans="1:34" s="5" customFormat="1" x14ac:dyDescent="0.25">
      <c r="C5" s="4"/>
      <c r="G5" s="4"/>
      <c r="K5" s="4"/>
      <c r="S5" s="4"/>
      <c r="W5" s="4"/>
    </row>
    <row r="6" spans="1:34" s="5" customFormat="1" x14ac:dyDescent="0.25">
      <c r="A6" s="5" t="s">
        <v>118</v>
      </c>
      <c r="B6" s="5">
        <f t="shared" ref="B6:Y6" si="13">MIN(B2:B4)</f>
        <v>3.16</v>
      </c>
      <c r="C6" s="4">
        <f t="shared" si="13"/>
        <v>1.5</v>
      </c>
      <c r="D6" s="5">
        <f t="shared" si="13"/>
        <v>14.84</v>
      </c>
      <c r="E6" s="5">
        <f t="shared" si="13"/>
        <v>19.080701754385966</v>
      </c>
      <c r="F6" s="5">
        <f t="shared" si="13"/>
        <v>2.4500000000000002</v>
      </c>
      <c r="G6" s="4">
        <f t="shared" si="13"/>
        <v>47.34</v>
      </c>
      <c r="H6" s="5">
        <f t="shared" si="13"/>
        <v>58.563620071684582</v>
      </c>
      <c r="I6" s="5">
        <f t="shared" si="13"/>
        <v>5.01</v>
      </c>
      <c r="J6" s="5">
        <f t="shared" si="13"/>
        <v>13.18</v>
      </c>
      <c r="K6" s="4">
        <f t="shared" si="13"/>
        <v>24.719101123595504</v>
      </c>
      <c r="L6" s="5">
        <f t="shared" si="13"/>
        <v>7</v>
      </c>
      <c r="M6" s="5">
        <f t="shared" si="13"/>
        <v>0</v>
      </c>
      <c r="N6" s="5">
        <f t="shared" si="13"/>
        <v>0</v>
      </c>
      <c r="O6" s="5">
        <f t="shared" si="13"/>
        <v>15081.53</v>
      </c>
      <c r="P6" s="5">
        <f t="shared" si="13"/>
        <v>2.1562063441000001</v>
      </c>
      <c r="Q6" s="5">
        <f t="shared" si="13"/>
        <v>2.2658011510060363</v>
      </c>
      <c r="R6" s="5">
        <f t="shared" si="13"/>
        <v>15848.088067468952</v>
      </c>
      <c r="S6" s="4">
        <f t="shared" si="13"/>
        <v>110.43</v>
      </c>
      <c r="T6" s="5">
        <f t="shared" si="13"/>
        <v>376.27</v>
      </c>
      <c r="U6" s="5">
        <f t="shared" si="13"/>
        <v>388.72520661157029</v>
      </c>
      <c r="V6" s="5">
        <f t="shared" si="13"/>
        <v>36.43</v>
      </c>
      <c r="W6" s="4">
        <f t="shared" si="13"/>
        <v>29.11</v>
      </c>
      <c r="X6" s="5">
        <f t="shared" si="13"/>
        <v>6.16</v>
      </c>
      <c r="Y6" s="5">
        <f t="shared" si="13"/>
        <v>3350.69</v>
      </c>
      <c r="Z6" s="5">
        <f t="shared" ref="Z6:AH6" si="14">MIN(Z2:Z4)</f>
        <v>0.55892859890000002</v>
      </c>
      <c r="AA6" s="5">
        <f t="shared" si="14"/>
        <v>0.57908947793667009</v>
      </c>
      <c r="AB6" s="5">
        <f t="shared" si="14"/>
        <v>3471.5513334732341</v>
      </c>
      <c r="AC6" s="5">
        <f t="shared" si="14"/>
        <v>38.78</v>
      </c>
      <c r="AD6" s="5">
        <f t="shared" si="14"/>
        <v>3761.56</v>
      </c>
      <c r="AE6" s="5">
        <f t="shared" si="14"/>
        <v>0.52631747519999994</v>
      </c>
      <c r="AF6" s="5">
        <f t="shared" si="14"/>
        <v>0.67802959357429715</v>
      </c>
      <c r="AG6" s="5">
        <f t="shared" si="14"/>
        <v>4845.8375755738789</v>
      </c>
      <c r="AH6" s="5">
        <f t="shared" si="14"/>
        <v>121.06</v>
      </c>
    </row>
    <row r="7" spans="1:34" s="5" customFormat="1" x14ac:dyDescent="0.25">
      <c r="A7" s="5" t="s">
        <v>119</v>
      </c>
      <c r="B7" s="5">
        <f>(B2+B3+B4)/3</f>
        <v>4.22</v>
      </c>
      <c r="C7" s="4">
        <f t="shared" ref="C7:Y7" si="15">(C2+C3+C4)/3</f>
        <v>1.6633333333333333</v>
      </c>
      <c r="D7" s="5">
        <f t="shared" si="15"/>
        <v>28.36</v>
      </c>
      <c r="E7" s="5">
        <f t="shared" si="15"/>
        <v>30.940350877192984</v>
      </c>
      <c r="F7" s="5">
        <f t="shared" si="15"/>
        <v>2.73</v>
      </c>
      <c r="G7" s="4">
        <f t="shared" si="15"/>
        <v>66.510000000000005</v>
      </c>
      <c r="H7" s="5">
        <f t="shared" si="15"/>
        <v>75.741039426523287</v>
      </c>
      <c r="I7" s="5">
        <f t="shared" si="15"/>
        <v>5.38</v>
      </c>
      <c r="J7" s="5" t="e">
        <f t="shared" si="15"/>
        <v>#VALUE!</v>
      </c>
      <c r="K7" s="4">
        <f t="shared" si="15"/>
        <v>8.239700374531834</v>
      </c>
      <c r="L7" s="5">
        <f t="shared" si="15"/>
        <v>2.3333333333333335</v>
      </c>
      <c r="M7" s="5">
        <f t="shared" si="15"/>
        <v>0</v>
      </c>
      <c r="N7" s="5">
        <f t="shared" si="15"/>
        <v>0</v>
      </c>
      <c r="O7" s="5">
        <f t="shared" si="15"/>
        <v>16927.696666666667</v>
      </c>
      <c r="P7" s="5">
        <f t="shared" si="15"/>
        <v>2.4201527924333335</v>
      </c>
      <c r="Q7" s="5">
        <f t="shared" si="15"/>
        <v>2.5313408374580821</v>
      </c>
      <c r="R7" s="5">
        <f t="shared" si="15"/>
        <v>17705.398597314696</v>
      </c>
      <c r="S7" s="4">
        <f t="shared" si="15"/>
        <v>115.88</v>
      </c>
      <c r="T7" s="5">
        <f t="shared" si="15"/>
        <v>400.23666666666668</v>
      </c>
      <c r="U7" s="5">
        <f t="shared" si="15"/>
        <v>413.48415977961434</v>
      </c>
      <c r="V7" s="5">
        <f t="shared" si="15"/>
        <v>36.606666666666662</v>
      </c>
      <c r="W7" s="4">
        <f t="shared" si="15"/>
        <v>36.256666666666668</v>
      </c>
      <c r="X7" s="5">
        <f t="shared" si="15"/>
        <v>6.3999999999999995</v>
      </c>
      <c r="Y7" s="5">
        <f t="shared" si="15"/>
        <v>3505.01</v>
      </c>
      <c r="Z7" s="5">
        <f t="shared" ref="Z7:AH7" si="16">(Z2+Z3+Z4)/3</f>
        <v>0.58467071809999993</v>
      </c>
      <c r="AA7" s="5">
        <f t="shared" si="16"/>
        <v>0.60538377742594474</v>
      </c>
      <c r="AB7" s="5">
        <f t="shared" si="16"/>
        <v>3629.1815684068388</v>
      </c>
      <c r="AC7" s="5">
        <f t="shared" si="16"/>
        <v>40.6</v>
      </c>
      <c r="AD7" s="5">
        <f t="shared" si="16"/>
        <v>4491.75</v>
      </c>
      <c r="AE7" s="5">
        <f t="shared" si="16"/>
        <v>0.62848565999999995</v>
      </c>
      <c r="AF7" s="5">
        <f t="shared" si="16"/>
        <v>0.78060809236947792</v>
      </c>
      <c r="AG7" s="5">
        <f t="shared" si="16"/>
        <v>5578.960065533719</v>
      </c>
      <c r="AH7" s="5">
        <f t="shared" si="16"/>
        <v>133.38999999999999</v>
      </c>
    </row>
    <row r="8" spans="1:34" s="5" customFormat="1" x14ac:dyDescent="0.25">
      <c r="A8" s="5" t="s">
        <v>120</v>
      </c>
      <c r="B8" s="5">
        <f>MAX(B2:B4)</f>
        <v>5.05</v>
      </c>
      <c r="C8" s="4">
        <f t="shared" ref="C8:Y8" si="17">MAX(C2:C4)</f>
        <v>1.86</v>
      </c>
      <c r="D8" s="5">
        <f t="shared" si="17"/>
        <v>47.11</v>
      </c>
      <c r="E8" s="5">
        <f t="shared" si="17"/>
        <v>47.387719298245614</v>
      </c>
      <c r="F8" s="5">
        <f t="shared" si="17"/>
        <v>3.09</v>
      </c>
      <c r="G8" s="4">
        <f t="shared" si="17"/>
        <v>96.73</v>
      </c>
      <c r="H8" s="5">
        <f t="shared" si="17"/>
        <v>102.81989247311827</v>
      </c>
      <c r="I8" s="5">
        <f t="shared" si="17"/>
        <v>5.88</v>
      </c>
      <c r="J8" s="5">
        <f t="shared" si="17"/>
        <v>13.18</v>
      </c>
      <c r="K8" s="4">
        <f t="shared" si="17"/>
        <v>24.719101123595504</v>
      </c>
      <c r="L8" s="5">
        <f t="shared" si="17"/>
        <v>7</v>
      </c>
      <c r="M8" s="5">
        <f t="shared" si="17"/>
        <v>0</v>
      </c>
      <c r="N8" s="5">
        <f t="shared" si="17"/>
        <v>0</v>
      </c>
      <c r="O8" s="5">
        <f t="shared" si="17"/>
        <v>19117.52</v>
      </c>
      <c r="P8" s="5">
        <f t="shared" si="17"/>
        <v>2.7332318344000002</v>
      </c>
      <c r="Q8" s="5">
        <f t="shared" si="17"/>
        <v>2.8463096925553324</v>
      </c>
      <c r="R8" s="5">
        <f t="shared" si="17"/>
        <v>19908.440180145011</v>
      </c>
      <c r="S8" s="4">
        <f t="shared" si="17"/>
        <v>123.1</v>
      </c>
      <c r="T8" s="5">
        <f t="shared" si="17"/>
        <v>413.34</v>
      </c>
      <c r="U8" s="5">
        <f t="shared" si="17"/>
        <v>427.02066115702479</v>
      </c>
      <c r="V8" s="5">
        <f t="shared" si="17"/>
        <v>36.71</v>
      </c>
      <c r="W8" s="4">
        <f t="shared" si="17"/>
        <v>46.29</v>
      </c>
      <c r="X8" s="5">
        <f t="shared" si="17"/>
        <v>6.72</v>
      </c>
      <c r="Y8" s="5">
        <f t="shared" si="17"/>
        <v>3670.66</v>
      </c>
      <c r="Z8" s="5">
        <f t="shared" ref="Z8:AH8" si="18">MAX(Z2:Z4)</f>
        <v>0.61230279459999992</v>
      </c>
      <c r="AA8" s="5">
        <f t="shared" si="18"/>
        <v>0.63360857466802856</v>
      </c>
      <c r="AB8" s="5">
        <f t="shared" si="18"/>
        <v>3798.3848370483097</v>
      </c>
      <c r="AC8" s="5">
        <f t="shared" si="18"/>
        <v>42.87</v>
      </c>
      <c r="AD8" s="5">
        <f t="shared" si="18"/>
        <v>5877.29</v>
      </c>
      <c r="AE8" s="5">
        <f t="shared" si="18"/>
        <v>0.82235041679999987</v>
      </c>
      <c r="AF8" s="5">
        <f t="shared" si="18"/>
        <v>0.97525142248995977</v>
      </c>
      <c r="AG8" s="5">
        <f t="shared" si="18"/>
        <v>6970.0644832044009</v>
      </c>
      <c r="AH8" s="5">
        <f t="shared" si="18"/>
        <v>146.66999999999999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1"/>
  <sheetViews>
    <sheetView workbookViewId="0">
      <selection activeCell="L2" sqref="L2"/>
    </sheetView>
  </sheetViews>
  <sheetFormatPr defaultRowHeight="15" x14ac:dyDescent="0.25"/>
  <cols>
    <col min="8" max="8" width="9.140625" style="3"/>
  </cols>
  <sheetData>
    <row r="1" spans="1:14" x14ac:dyDescent="0.25">
      <c r="A1" t="s">
        <v>0</v>
      </c>
      <c r="B1" t="s">
        <v>13</v>
      </c>
      <c r="C1" t="s">
        <v>14</v>
      </c>
      <c r="D1" t="s">
        <v>169</v>
      </c>
      <c r="E1" t="s">
        <v>1</v>
      </c>
      <c r="F1" t="s">
        <v>2</v>
      </c>
      <c r="G1" t="s">
        <v>3</v>
      </c>
      <c r="H1" s="3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25">
      <c r="A2" t="s">
        <v>56</v>
      </c>
      <c r="B2">
        <v>638772</v>
      </c>
      <c r="C2">
        <v>294141</v>
      </c>
      <c r="D2">
        <v>18.3</v>
      </c>
      <c r="E2" s="5">
        <v>4.01</v>
      </c>
      <c r="F2" s="5"/>
      <c r="G2" s="5">
        <v>21.77</v>
      </c>
      <c r="H2" s="4">
        <v>20.25</v>
      </c>
      <c r="I2" s="5">
        <v>48.16</v>
      </c>
      <c r="J2" s="5">
        <v>47.25</v>
      </c>
      <c r="K2" s="5">
        <v>29.95</v>
      </c>
      <c r="L2" s="5">
        <v>40.020000000000003</v>
      </c>
      <c r="M2" s="5">
        <v>7308.84</v>
      </c>
      <c r="N2" s="5"/>
    </row>
    <row r="3" spans="1:14" x14ac:dyDescent="0.25">
      <c r="A3" t="s">
        <v>57</v>
      </c>
      <c r="B3">
        <v>638768</v>
      </c>
      <c r="C3">
        <v>294141</v>
      </c>
      <c r="D3">
        <v>17.100000000000001</v>
      </c>
      <c r="E3" s="5"/>
      <c r="F3" s="5"/>
      <c r="G3" s="5"/>
      <c r="H3" s="4">
        <v>26.88</v>
      </c>
      <c r="I3" s="5">
        <v>23.62</v>
      </c>
      <c r="J3" s="5">
        <v>33.67</v>
      </c>
      <c r="K3" s="5"/>
      <c r="L3" s="5"/>
      <c r="M3" s="5">
        <v>9056.09</v>
      </c>
      <c r="N3" s="5"/>
    </row>
    <row r="4" spans="1:14" x14ac:dyDescent="0.25">
      <c r="A4" t="s">
        <v>58</v>
      </c>
      <c r="B4">
        <v>638759</v>
      </c>
      <c r="C4">
        <v>294140</v>
      </c>
      <c r="D4">
        <v>16.2</v>
      </c>
      <c r="E4" s="5">
        <v>4.53</v>
      </c>
      <c r="F4" s="5"/>
      <c r="G4" s="5">
        <v>23.19</v>
      </c>
      <c r="H4" s="4">
        <v>44.07</v>
      </c>
      <c r="I4" s="5">
        <v>47.78</v>
      </c>
      <c r="J4" s="5">
        <v>58.66</v>
      </c>
      <c r="K4" s="5">
        <v>38.869999999999997</v>
      </c>
      <c r="L4" s="5">
        <v>43.62</v>
      </c>
      <c r="M4" s="5">
        <v>19956.41</v>
      </c>
      <c r="N4" s="5"/>
    </row>
    <row r="5" spans="1:14" x14ac:dyDescent="0.25">
      <c r="A5" t="s">
        <v>59</v>
      </c>
      <c r="B5">
        <v>638755</v>
      </c>
      <c r="C5">
        <v>294142</v>
      </c>
      <c r="D5">
        <v>19</v>
      </c>
      <c r="E5" s="5"/>
      <c r="F5" s="5"/>
      <c r="G5" s="5"/>
      <c r="H5" s="4">
        <v>27.03</v>
      </c>
      <c r="I5" s="5">
        <v>37.96</v>
      </c>
      <c r="J5" s="5">
        <v>46.75</v>
      </c>
      <c r="K5" s="5"/>
      <c r="L5" s="5">
        <v>46.09</v>
      </c>
      <c r="M5" s="5">
        <v>9667.65</v>
      </c>
      <c r="N5" s="5"/>
    </row>
    <row r="6" spans="1:14" x14ac:dyDescent="0.25">
      <c r="A6" t="s">
        <v>60</v>
      </c>
      <c r="B6">
        <v>638747</v>
      </c>
      <c r="C6">
        <v>294143</v>
      </c>
      <c r="D6">
        <v>23.7</v>
      </c>
      <c r="E6" s="5"/>
      <c r="F6" s="5"/>
      <c r="G6" s="5">
        <v>22.03</v>
      </c>
      <c r="H6" s="4">
        <v>64.62</v>
      </c>
      <c r="I6" s="5">
        <v>55.92</v>
      </c>
      <c r="J6" s="5">
        <v>45.21</v>
      </c>
      <c r="K6" s="5">
        <v>22.91</v>
      </c>
      <c r="L6" s="5">
        <v>44.9</v>
      </c>
      <c r="M6" s="5">
        <v>9767.75</v>
      </c>
      <c r="N6" s="5"/>
    </row>
    <row r="7" spans="1:14" x14ac:dyDescent="0.25">
      <c r="A7" t="s">
        <v>61</v>
      </c>
      <c r="B7">
        <v>638742</v>
      </c>
      <c r="C7">
        <v>294142</v>
      </c>
      <c r="D7">
        <v>25.5</v>
      </c>
      <c r="E7" s="5"/>
      <c r="F7" s="5"/>
      <c r="G7" s="5">
        <v>22.7</v>
      </c>
      <c r="H7" s="4">
        <v>56.78</v>
      </c>
      <c r="I7" s="5">
        <v>57.59</v>
      </c>
      <c r="J7" s="5">
        <v>50.31</v>
      </c>
      <c r="K7" s="5">
        <v>41.61</v>
      </c>
      <c r="L7" s="5">
        <v>247.33</v>
      </c>
      <c r="M7" s="5">
        <v>11492.81</v>
      </c>
      <c r="N7" s="5"/>
    </row>
    <row r="8" spans="1:14" x14ac:dyDescent="0.25">
      <c r="A8" t="s">
        <v>62</v>
      </c>
      <c r="B8">
        <v>638797</v>
      </c>
      <c r="C8">
        <v>294135</v>
      </c>
      <c r="D8">
        <v>20.6</v>
      </c>
      <c r="E8" s="5"/>
      <c r="F8" s="5">
        <v>143.71</v>
      </c>
      <c r="G8" s="5">
        <v>37.299999999999997</v>
      </c>
      <c r="H8" s="4">
        <v>28.9</v>
      </c>
      <c r="I8" s="5">
        <v>64.3</v>
      </c>
      <c r="J8" s="5">
        <v>54.24</v>
      </c>
      <c r="K8" s="5">
        <v>42.28</v>
      </c>
      <c r="L8" s="5">
        <v>57.65</v>
      </c>
      <c r="M8" s="5">
        <v>9114</v>
      </c>
      <c r="N8" s="5"/>
    </row>
    <row r="9" spans="1:14" x14ac:dyDescent="0.25">
      <c r="A9" t="s">
        <v>63</v>
      </c>
      <c r="B9">
        <v>638793</v>
      </c>
      <c r="C9">
        <v>294135</v>
      </c>
      <c r="D9">
        <v>18.2</v>
      </c>
      <c r="E9" s="5"/>
      <c r="F9" s="5">
        <v>154.16</v>
      </c>
      <c r="G9" s="5">
        <v>28.37</v>
      </c>
      <c r="H9" s="4">
        <v>29.87</v>
      </c>
      <c r="I9" s="5">
        <v>55.72</v>
      </c>
      <c r="J9" s="5">
        <v>42.27</v>
      </c>
      <c r="K9" s="5">
        <v>37.57</v>
      </c>
      <c r="L9" s="5">
        <v>46.05</v>
      </c>
      <c r="M9" s="5">
        <v>4923.6400000000003</v>
      </c>
      <c r="N9" s="5"/>
    </row>
    <row r="10" spans="1:14" x14ac:dyDescent="0.25">
      <c r="A10" t="s">
        <v>64</v>
      </c>
      <c r="B10">
        <v>638786</v>
      </c>
      <c r="C10">
        <v>294135</v>
      </c>
      <c r="D10">
        <v>15.5</v>
      </c>
      <c r="E10" s="5"/>
      <c r="F10" s="5"/>
      <c r="G10" s="5">
        <v>22.56</v>
      </c>
      <c r="H10" s="4">
        <v>32.869999999999997</v>
      </c>
      <c r="I10" s="5">
        <v>36.07</v>
      </c>
      <c r="J10" s="5">
        <v>30.35</v>
      </c>
      <c r="K10" s="5">
        <v>22.99</v>
      </c>
      <c r="L10" s="5">
        <v>51.27</v>
      </c>
      <c r="M10" s="5">
        <v>6485.39</v>
      </c>
      <c r="N10" s="5"/>
    </row>
    <row r="11" spans="1:14" x14ac:dyDescent="0.25">
      <c r="A11" t="s">
        <v>65</v>
      </c>
      <c r="B11">
        <v>638778</v>
      </c>
      <c r="C11">
        <v>294135</v>
      </c>
      <c r="D11">
        <v>15.2</v>
      </c>
      <c r="E11" s="5">
        <v>6.47</v>
      </c>
      <c r="F11" s="5">
        <v>173.61</v>
      </c>
      <c r="G11" s="5">
        <v>44.79</v>
      </c>
      <c r="H11" s="4">
        <v>33.53</v>
      </c>
      <c r="I11" s="5">
        <v>56.17</v>
      </c>
      <c r="J11" s="5">
        <v>46.33</v>
      </c>
      <c r="K11" s="5">
        <v>47.2</v>
      </c>
      <c r="L11" s="5">
        <v>58.01</v>
      </c>
      <c r="M11" s="5">
        <v>5283.22</v>
      </c>
      <c r="N11" s="5">
        <v>117.6</v>
      </c>
    </row>
    <row r="12" spans="1:14" x14ac:dyDescent="0.25">
      <c r="A12" t="s">
        <v>66</v>
      </c>
      <c r="B12">
        <v>638775</v>
      </c>
      <c r="C12">
        <v>294137</v>
      </c>
      <c r="D12">
        <v>17.3</v>
      </c>
      <c r="E12" s="5">
        <v>9.7200000000000006</v>
      </c>
      <c r="F12" s="5">
        <v>163.62</v>
      </c>
      <c r="G12" s="5">
        <v>51.02</v>
      </c>
      <c r="H12" s="4">
        <v>46.59</v>
      </c>
      <c r="I12" s="5">
        <v>54.05</v>
      </c>
      <c r="J12" s="5">
        <v>41.37</v>
      </c>
      <c r="K12" s="5">
        <v>53.82</v>
      </c>
      <c r="L12" s="5">
        <v>41.31</v>
      </c>
      <c r="M12" s="5">
        <v>4596.51</v>
      </c>
      <c r="N12" s="5"/>
    </row>
    <row r="13" spans="1:14" x14ac:dyDescent="0.25">
      <c r="A13" t="s">
        <v>67</v>
      </c>
      <c r="B13">
        <v>638769</v>
      </c>
      <c r="C13">
        <v>294137</v>
      </c>
      <c r="D13">
        <v>13.4</v>
      </c>
      <c r="E13" s="5">
        <v>6.79</v>
      </c>
      <c r="F13" s="5">
        <v>111.72</v>
      </c>
      <c r="G13" s="5"/>
      <c r="H13" s="4">
        <v>22.47</v>
      </c>
      <c r="I13" s="5">
        <v>50.45</v>
      </c>
      <c r="J13" s="5">
        <v>54.18</v>
      </c>
      <c r="K13" s="5">
        <v>30.59</v>
      </c>
      <c r="L13" s="5">
        <v>44.34</v>
      </c>
      <c r="M13" s="5">
        <v>10109.83</v>
      </c>
      <c r="N13" s="5"/>
    </row>
    <row r="14" spans="1:14" x14ac:dyDescent="0.25">
      <c r="A14" t="s">
        <v>68</v>
      </c>
      <c r="B14">
        <v>638759</v>
      </c>
      <c r="C14">
        <v>294133</v>
      </c>
      <c r="D14">
        <v>9.1999999999999993</v>
      </c>
      <c r="E14" s="5">
        <v>6.86</v>
      </c>
      <c r="F14" s="5">
        <v>91.84</v>
      </c>
      <c r="G14" s="5">
        <v>43.09</v>
      </c>
      <c r="H14" s="4">
        <v>77.17</v>
      </c>
      <c r="I14" s="5">
        <v>56.47</v>
      </c>
      <c r="J14" s="5">
        <v>50.79</v>
      </c>
      <c r="K14" s="5">
        <v>70.16</v>
      </c>
      <c r="L14" s="5">
        <v>71.25</v>
      </c>
      <c r="M14" s="5">
        <v>14167.72</v>
      </c>
      <c r="N14" s="5"/>
    </row>
    <row r="15" spans="1:14" x14ac:dyDescent="0.25">
      <c r="A15" t="s">
        <v>69</v>
      </c>
      <c r="B15">
        <v>638757</v>
      </c>
      <c r="C15">
        <v>294133</v>
      </c>
      <c r="D15">
        <v>9.9</v>
      </c>
      <c r="E15" s="5"/>
      <c r="F15" s="5">
        <v>141.52000000000001</v>
      </c>
      <c r="G15" s="5"/>
      <c r="H15" s="4">
        <v>55.39</v>
      </c>
      <c r="I15" s="5">
        <v>40.58</v>
      </c>
      <c r="J15" s="5">
        <v>40.43</v>
      </c>
      <c r="K15" s="5"/>
      <c r="L15" s="5">
        <v>23.01</v>
      </c>
      <c r="M15" s="5">
        <v>9061.52</v>
      </c>
      <c r="N15" s="5"/>
    </row>
    <row r="16" spans="1:14" x14ac:dyDescent="0.25">
      <c r="A16" t="s">
        <v>20</v>
      </c>
      <c r="B16">
        <v>638747</v>
      </c>
      <c r="C16">
        <v>294135</v>
      </c>
      <c r="D16">
        <v>17.8</v>
      </c>
      <c r="E16" s="5"/>
      <c r="F16" s="5">
        <v>161.51</v>
      </c>
      <c r="G16" s="5">
        <v>30.67</v>
      </c>
      <c r="H16" s="4">
        <v>1210.99</v>
      </c>
      <c r="I16" s="5">
        <v>38.44</v>
      </c>
      <c r="J16" s="5">
        <v>54.15</v>
      </c>
      <c r="K16" s="5">
        <v>31.1</v>
      </c>
      <c r="L16" s="5">
        <v>43.16</v>
      </c>
      <c r="M16" s="5">
        <v>12468.58</v>
      </c>
      <c r="N16" s="5"/>
    </row>
    <row r="17" spans="1:14" x14ac:dyDescent="0.25">
      <c r="A17" t="s">
        <v>70</v>
      </c>
      <c r="B17">
        <v>638741</v>
      </c>
      <c r="C17">
        <v>294135</v>
      </c>
      <c r="D17">
        <v>20.100000000000001</v>
      </c>
      <c r="E17" s="5"/>
      <c r="F17" s="5"/>
      <c r="G17" s="5"/>
      <c r="H17" s="4">
        <v>25.49</v>
      </c>
      <c r="I17" s="5">
        <v>15.63</v>
      </c>
      <c r="J17" s="5">
        <v>27.05</v>
      </c>
      <c r="K17" s="5"/>
      <c r="L17" s="5">
        <v>67.569999999999993</v>
      </c>
      <c r="M17" s="5">
        <v>11413.41</v>
      </c>
      <c r="N17" s="5"/>
    </row>
    <row r="18" spans="1:14" x14ac:dyDescent="0.25">
      <c r="A18" t="s">
        <v>71</v>
      </c>
      <c r="B18">
        <v>638797</v>
      </c>
      <c r="C18">
        <v>294129</v>
      </c>
      <c r="D18">
        <v>16.7</v>
      </c>
      <c r="E18" s="5"/>
      <c r="F18" s="5">
        <v>236.91</v>
      </c>
      <c r="G18" s="5"/>
      <c r="H18" s="4">
        <v>26.69</v>
      </c>
      <c r="I18" s="5">
        <v>43.48</v>
      </c>
      <c r="J18" s="5">
        <v>34.43</v>
      </c>
      <c r="K18" s="5"/>
      <c r="L18" s="5"/>
      <c r="M18" s="5">
        <v>2045.33</v>
      </c>
      <c r="N18" s="5"/>
    </row>
    <row r="19" spans="1:14" x14ac:dyDescent="0.25">
      <c r="A19" t="s">
        <v>72</v>
      </c>
      <c r="B19">
        <v>638793</v>
      </c>
      <c r="C19">
        <v>294127</v>
      </c>
      <c r="D19">
        <v>12.3</v>
      </c>
      <c r="E19" s="5"/>
      <c r="F19" s="5"/>
      <c r="G19" s="5">
        <v>22.24</v>
      </c>
      <c r="H19" s="4">
        <v>32.369999999999997</v>
      </c>
      <c r="I19" s="5">
        <v>48.39</v>
      </c>
      <c r="J19" s="5">
        <v>37.74</v>
      </c>
      <c r="K19" s="5">
        <v>40.74</v>
      </c>
      <c r="L19" s="5">
        <v>68.11</v>
      </c>
      <c r="M19" s="5">
        <v>6665.14</v>
      </c>
      <c r="N19" s="5"/>
    </row>
    <row r="20" spans="1:14" x14ac:dyDescent="0.25">
      <c r="A20" t="s">
        <v>73</v>
      </c>
      <c r="B20">
        <v>638788</v>
      </c>
      <c r="C20">
        <v>294127</v>
      </c>
      <c r="D20">
        <v>8.8000000000000007</v>
      </c>
      <c r="E20" s="5"/>
      <c r="F20" s="5"/>
      <c r="G20" s="5"/>
      <c r="H20" s="4">
        <v>41.33</v>
      </c>
      <c r="I20" s="5">
        <v>41.43</v>
      </c>
      <c r="J20" s="5">
        <v>40.69</v>
      </c>
      <c r="K20" s="5">
        <v>26.83</v>
      </c>
      <c r="L20" s="5">
        <v>99.03</v>
      </c>
      <c r="M20" s="5">
        <v>8752.81</v>
      </c>
      <c r="N20" s="5"/>
    </row>
    <row r="21" spans="1:14" x14ac:dyDescent="0.25">
      <c r="A21" t="s">
        <v>74</v>
      </c>
      <c r="B21">
        <v>638780</v>
      </c>
      <c r="C21">
        <v>294131</v>
      </c>
      <c r="D21">
        <v>11.2</v>
      </c>
      <c r="E21" s="5">
        <v>5.2</v>
      </c>
      <c r="F21" s="5"/>
      <c r="G21" s="5">
        <v>26.91</v>
      </c>
      <c r="H21" s="4">
        <v>23.74</v>
      </c>
      <c r="I21" s="5">
        <v>39.11</v>
      </c>
      <c r="J21" s="5">
        <v>38.729999999999997</v>
      </c>
      <c r="K21" s="5">
        <v>31.17</v>
      </c>
      <c r="L21" s="5">
        <v>39.04</v>
      </c>
      <c r="M21" s="5">
        <v>8030.31</v>
      </c>
      <c r="N21" s="5"/>
    </row>
    <row r="22" spans="1:14" x14ac:dyDescent="0.25">
      <c r="A22" t="s">
        <v>75</v>
      </c>
      <c r="B22">
        <v>638776</v>
      </c>
      <c r="C22">
        <v>294127</v>
      </c>
      <c r="D22">
        <v>7.3</v>
      </c>
      <c r="E22" s="5"/>
      <c r="F22" s="5">
        <v>66.44</v>
      </c>
      <c r="G22" s="5"/>
      <c r="H22" s="4">
        <v>10.51</v>
      </c>
      <c r="I22" s="5">
        <v>30.13</v>
      </c>
      <c r="J22" s="5">
        <v>38.18</v>
      </c>
      <c r="K22" s="5"/>
      <c r="L22" s="5">
        <v>67.540000000000006</v>
      </c>
      <c r="M22" s="5">
        <v>11526.52</v>
      </c>
      <c r="N22" s="5"/>
    </row>
    <row r="23" spans="1:14" x14ac:dyDescent="0.25">
      <c r="A23" t="s">
        <v>76</v>
      </c>
      <c r="B23">
        <v>638766</v>
      </c>
      <c r="C23">
        <v>294129</v>
      </c>
      <c r="D23">
        <v>4.9000000000000004</v>
      </c>
      <c r="E23" s="5"/>
      <c r="F23" s="5">
        <v>76.260000000000005</v>
      </c>
      <c r="G23" s="5">
        <v>29.79</v>
      </c>
      <c r="H23" s="4">
        <v>35.86</v>
      </c>
      <c r="I23" s="5">
        <v>45.98</v>
      </c>
      <c r="J23" s="5">
        <v>66.75</v>
      </c>
      <c r="K23" s="5">
        <v>24.6</v>
      </c>
      <c r="L23" s="5">
        <v>64.900000000000006</v>
      </c>
      <c r="M23" s="5">
        <v>20121.13</v>
      </c>
      <c r="N23" s="5"/>
    </row>
    <row r="24" spans="1:14" x14ac:dyDescent="0.25">
      <c r="A24" t="s">
        <v>77</v>
      </c>
      <c r="B24">
        <v>638763</v>
      </c>
      <c r="C24">
        <v>294127</v>
      </c>
      <c r="D24">
        <v>3</v>
      </c>
      <c r="E24" s="5"/>
      <c r="F24" s="5">
        <v>128.88</v>
      </c>
      <c r="G24" s="5"/>
      <c r="H24" s="4">
        <v>41.98</v>
      </c>
      <c r="I24" s="5">
        <v>38.22</v>
      </c>
      <c r="J24" s="5">
        <v>60.77</v>
      </c>
      <c r="K24" s="5">
        <v>25.95</v>
      </c>
      <c r="L24" s="5">
        <v>68.25</v>
      </c>
      <c r="M24" s="5">
        <v>20938.72</v>
      </c>
      <c r="N24" s="5"/>
    </row>
    <row r="25" spans="1:14" x14ac:dyDescent="0.25">
      <c r="A25" t="s">
        <v>78</v>
      </c>
      <c r="B25">
        <v>638755</v>
      </c>
      <c r="C25">
        <v>294127</v>
      </c>
      <c r="D25">
        <v>6.7</v>
      </c>
      <c r="E25" s="5"/>
      <c r="F25" s="5">
        <v>138.53</v>
      </c>
      <c r="G25" s="5"/>
      <c r="H25" s="4">
        <v>54.95</v>
      </c>
      <c r="I25" s="5">
        <v>36.44</v>
      </c>
      <c r="J25" s="5">
        <v>42.94</v>
      </c>
      <c r="K25" s="5"/>
      <c r="L25" s="5">
        <v>56.99</v>
      </c>
      <c r="M25" s="5">
        <v>16601.099999999999</v>
      </c>
      <c r="N25" s="5"/>
    </row>
    <row r="26" spans="1:14" x14ac:dyDescent="0.25">
      <c r="A26" t="s">
        <v>79</v>
      </c>
      <c r="B26">
        <v>638747</v>
      </c>
      <c r="C26">
        <v>294129</v>
      </c>
      <c r="D26">
        <v>11.7</v>
      </c>
      <c r="E26" s="5"/>
      <c r="F26" s="5"/>
      <c r="G26" s="5">
        <v>23.28</v>
      </c>
      <c r="H26" s="4">
        <v>71.8</v>
      </c>
      <c r="I26" s="5">
        <v>38.19</v>
      </c>
      <c r="J26" s="5">
        <v>37.450000000000003</v>
      </c>
      <c r="K26" s="5">
        <v>23.39</v>
      </c>
      <c r="L26" s="5"/>
      <c r="M26" s="5">
        <v>4982.8500000000004</v>
      </c>
      <c r="N26" s="5"/>
    </row>
    <row r="27" spans="1:14" x14ac:dyDescent="0.25">
      <c r="A27" t="s">
        <v>80</v>
      </c>
      <c r="B27">
        <v>638743</v>
      </c>
      <c r="C27">
        <v>294131</v>
      </c>
      <c r="D27">
        <v>15.8</v>
      </c>
      <c r="E27" s="5"/>
      <c r="F27" s="5"/>
      <c r="G27" s="5"/>
      <c r="H27" s="4">
        <v>761.96</v>
      </c>
      <c r="I27" s="5">
        <v>9.2799999999999994</v>
      </c>
      <c r="J27" s="5">
        <v>26.29</v>
      </c>
      <c r="K27" s="5"/>
      <c r="L27" s="5">
        <v>120.32</v>
      </c>
      <c r="M27" s="5">
        <v>11137.02</v>
      </c>
      <c r="N27" s="5"/>
    </row>
    <row r="28" spans="1:14" x14ac:dyDescent="0.25">
      <c r="A28" t="s">
        <v>81</v>
      </c>
      <c r="B28">
        <v>638738</v>
      </c>
      <c r="C28">
        <v>294131</v>
      </c>
      <c r="D28">
        <v>19.3</v>
      </c>
      <c r="E28" s="5"/>
      <c r="F28" s="5"/>
      <c r="G28" s="5"/>
      <c r="H28" s="4">
        <v>44.93</v>
      </c>
      <c r="I28" s="5">
        <v>11.75</v>
      </c>
      <c r="J28" s="5">
        <v>26.07</v>
      </c>
      <c r="K28" s="5"/>
      <c r="L28" s="5">
        <v>43.32</v>
      </c>
      <c r="M28" s="5">
        <v>11985.43</v>
      </c>
      <c r="N28" s="5"/>
    </row>
    <row r="29" spans="1:14" x14ac:dyDescent="0.25">
      <c r="A29" t="s">
        <v>82</v>
      </c>
      <c r="B29">
        <v>638797</v>
      </c>
      <c r="C29">
        <v>294123</v>
      </c>
      <c r="D29">
        <v>14.3</v>
      </c>
      <c r="E29" s="5">
        <v>6.65</v>
      </c>
      <c r="F29" s="5">
        <v>139.22</v>
      </c>
      <c r="G29" s="5">
        <v>28.23</v>
      </c>
      <c r="H29" s="4">
        <v>19.989999999999998</v>
      </c>
      <c r="I29" s="5">
        <v>46.27</v>
      </c>
      <c r="J29" s="5">
        <v>39.159999999999997</v>
      </c>
      <c r="K29" s="5">
        <v>31.26</v>
      </c>
      <c r="L29" s="5">
        <v>32.17</v>
      </c>
      <c r="M29" s="5">
        <v>11855.52</v>
      </c>
      <c r="N29" s="5"/>
    </row>
    <row r="30" spans="1:14" x14ac:dyDescent="0.25">
      <c r="A30" t="s">
        <v>83</v>
      </c>
      <c r="B30">
        <v>638793</v>
      </c>
      <c r="C30">
        <v>294125</v>
      </c>
      <c r="D30">
        <v>11.3</v>
      </c>
      <c r="E30" s="5"/>
      <c r="F30" s="5">
        <v>100.5</v>
      </c>
      <c r="G30" s="5">
        <v>29.64</v>
      </c>
      <c r="H30" s="4">
        <v>22.22</v>
      </c>
      <c r="I30" s="5">
        <v>45.53</v>
      </c>
      <c r="J30" s="5">
        <v>47.85</v>
      </c>
      <c r="K30" s="5">
        <v>30.57</v>
      </c>
      <c r="L30" s="5">
        <v>49.47</v>
      </c>
      <c r="M30" s="5">
        <v>9726.39</v>
      </c>
      <c r="N30" s="5"/>
    </row>
    <row r="31" spans="1:14" x14ac:dyDescent="0.25">
      <c r="A31" t="s">
        <v>84</v>
      </c>
      <c r="B31">
        <v>638784</v>
      </c>
      <c r="C31">
        <v>294121</v>
      </c>
      <c r="D31">
        <v>1.5</v>
      </c>
      <c r="E31" s="5"/>
      <c r="F31" s="5"/>
      <c r="G31" s="5">
        <v>18.14</v>
      </c>
      <c r="H31" s="4">
        <v>38.659999999999997</v>
      </c>
      <c r="I31" s="5">
        <v>34.409999999999997</v>
      </c>
      <c r="J31" s="5">
        <v>50.09</v>
      </c>
      <c r="K31" s="5">
        <v>28.3</v>
      </c>
      <c r="L31" s="5">
        <v>160.22999999999999</v>
      </c>
      <c r="M31" s="5">
        <v>16830.97</v>
      </c>
      <c r="N31" s="5"/>
    </row>
    <row r="32" spans="1:14" x14ac:dyDescent="0.25">
      <c r="A32" t="s">
        <v>85</v>
      </c>
      <c r="B32">
        <v>638778</v>
      </c>
      <c r="C32">
        <v>294121</v>
      </c>
      <c r="D32">
        <v>1.2</v>
      </c>
      <c r="E32" s="5"/>
      <c r="F32" s="5">
        <v>133.33000000000001</v>
      </c>
      <c r="G32" s="5">
        <v>19.809999999999999</v>
      </c>
      <c r="H32" s="4">
        <v>131.84</v>
      </c>
      <c r="I32" s="5">
        <v>41.64</v>
      </c>
      <c r="J32" s="5">
        <v>97.27</v>
      </c>
      <c r="K32" s="5">
        <v>26.88</v>
      </c>
      <c r="L32" s="5">
        <v>712.65</v>
      </c>
      <c r="M32" s="5">
        <v>28671.01</v>
      </c>
      <c r="N32" s="5"/>
    </row>
    <row r="33" spans="1:14" x14ac:dyDescent="0.25">
      <c r="A33" t="s">
        <v>86</v>
      </c>
      <c r="B33">
        <v>638774</v>
      </c>
      <c r="C33">
        <v>294121</v>
      </c>
      <c r="D33">
        <v>1.3</v>
      </c>
      <c r="E33" s="5"/>
      <c r="F33" s="5">
        <v>161.16999999999999</v>
      </c>
      <c r="G33" s="5">
        <v>32.47</v>
      </c>
      <c r="H33" s="4">
        <v>96.27</v>
      </c>
      <c r="I33" s="5">
        <v>35.049999999999997</v>
      </c>
      <c r="J33" s="5">
        <v>79.87</v>
      </c>
      <c r="K33" s="5">
        <v>43.32</v>
      </c>
      <c r="L33" s="5">
        <v>890.37</v>
      </c>
      <c r="M33" s="5">
        <v>32730.39</v>
      </c>
      <c r="N33" s="5">
        <v>187.97</v>
      </c>
    </row>
    <row r="34" spans="1:14" x14ac:dyDescent="0.25">
      <c r="A34" t="s">
        <v>87</v>
      </c>
      <c r="B34">
        <v>638766</v>
      </c>
      <c r="C34">
        <v>294123</v>
      </c>
      <c r="D34">
        <v>0.9</v>
      </c>
      <c r="E34" s="5"/>
      <c r="F34" s="5">
        <v>139.88999999999999</v>
      </c>
      <c r="G34" s="5">
        <v>37.19</v>
      </c>
      <c r="H34" s="4">
        <v>124.74</v>
      </c>
      <c r="I34" s="5">
        <v>40.799999999999997</v>
      </c>
      <c r="J34" s="5">
        <v>70.53</v>
      </c>
      <c r="K34" s="5">
        <v>28.22</v>
      </c>
      <c r="L34" s="5">
        <v>322.36</v>
      </c>
      <c r="M34" s="5">
        <v>23686.05</v>
      </c>
      <c r="N34" s="5">
        <v>258.89999999999998</v>
      </c>
    </row>
    <row r="35" spans="1:14" x14ac:dyDescent="0.25">
      <c r="A35" t="s">
        <v>88</v>
      </c>
      <c r="B35">
        <v>638759</v>
      </c>
      <c r="C35">
        <v>294123</v>
      </c>
      <c r="D35">
        <v>2.1</v>
      </c>
      <c r="E35" s="5"/>
      <c r="F35" s="5">
        <v>198.4</v>
      </c>
      <c r="G35" s="5"/>
      <c r="H35" s="4">
        <v>366.45</v>
      </c>
      <c r="I35" s="5">
        <v>24.35</v>
      </c>
      <c r="J35" s="5">
        <v>73.56</v>
      </c>
      <c r="K35" s="5"/>
      <c r="L35" s="5">
        <v>587.13</v>
      </c>
      <c r="M35" s="5">
        <v>19304.13</v>
      </c>
      <c r="N35" s="5"/>
    </row>
    <row r="36" spans="1:14" x14ac:dyDescent="0.25">
      <c r="A36" t="s">
        <v>89</v>
      </c>
      <c r="B36">
        <v>638757</v>
      </c>
      <c r="C36">
        <v>294123</v>
      </c>
      <c r="D36">
        <v>4.0999999999999996</v>
      </c>
      <c r="E36" s="5"/>
      <c r="F36" s="5">
        <v>113.63</v>
      </c>
      <c r="G36" s="5">
        <v>21.35</v>
      </c>
      <c r="H36" s="4">
        <v>204.81</v>
      </c>
      <c r="I36" s="5">
        <v>27.18</v>
      </c>
      <c r="J36" s="5">
        <v>51.81</v>
      </c>
      <c r="K36" s="5">
        <v>29.77</v>
      </c>
      <c r="L36" s="5">
        <v>241.93</v>
      </c>
      <c r="M36" s="5">
        <v>18960.39</v>
      </c>
      <c r="N36" s="5"/>
    </row>
    <row r="37" spans="1:14" x14ac:dyDescent="0.25">
      <c r="A37" t="s">
        <v>90</v>
      </c>
      <c r="B37">
        <v>638749</v>
      </c>
      <c r="C37">
        <v>294121</v>
      </c>
      <c r="D37">
        <v>4.5</v>
      </c>
      <c r="E37" s="5"/>
      <c r="F37" s="5">
        <v>181.44</v>
      </c>
      <c r="G37" s="5"/>
      <c r="H37" s="4">
        <v>196.1</v>
      </c>
      <c r="I37" s="5">
        <v>41</v>
      </c>
      <c r="J37" s="5">
        <v>36.75</v>
      </c>
      <c r="K37" s="5"/>
      <c r="L37" s="5">
        <v>45.58</v>
      </c>
      <c r="M37" s="5">
        <v>3791.16</v>
      </c>
      <c r="N37" s="5"/>
    </row>
    <row r="38" spans="1:14" x14ac:dyDescent="0.25">
      <c r="A38" t="s">
        <v>91</v>
      </c>
      <c r="B38">
        <v>638743</v>
      </c>
      <c r="C38">
        <v>294125</v>
      </c>
      <c r="D38">
        <v>11.7</v>
      </c>
      <c r="E38" s="5"/>
      <c r="F38" s="5"/>
      <c r="G38" s="5">
        <v>36.840000000000003</v>
      </c>
      <c r="H38" s="4">
        <v>69.87</v>
      </c>
      <c r="I38" s="5">
        <v>52.63</v>
      </c>
      <c r="J38" s="5">
        <v>41.06</v>
      </c>
      <c r="K38" s="5">
        <v>40.770000000000003</v>
      </c>
      <c r="L38" s="5">
        <v>46.31</v>
      </c>
      <c r="M38" s="5">
        <v>7241.98</v>
      </c>
      <c r="N38" s="5"/>
    </row>
    <row r="39" spans="1:14" x14ac:dyDescent="0.25">
      <c r="A39" t="s">
        <v>92</v>
      </c>
      <c r="B39">
        <v>638737</v>
      </c>
      <c r="C39">
        <v>294123</v>
      </c>
      <c r="D39">
        <v>16.3</v>
      </c>
      <c r="E39" s="5"/>
      <c r="F39" s="5">
        <v>104.7</v>
      </c>
      <c r="G39" s="5">
        <v>25.96</v>
      </c>
      <c r="H39" s="4">
        <v>206.87</v>
      </c>
      <c r="I39" s="5">
        <v>46.69</v>
      </c>
      <c r="J39" s="5">
        <v>40.44</v>
      </c>
      <c r="K39" s="5">
        <v>28.25</v>
      </c>
      <c r="L39" s="5">
        <v>77.27</v>
      </c>
      <c r="M39" s="5">
        <v>8830.4500000000007</v>
      </c>
      <c r="N39" s="5"/>
    </row>
    <row r="40" spans="1:14" x14ac:dyDescent="0.25">
      <c r="A40" t="s">
        <v>93</v>
      </c>
      <c r="B40">
        <v>638797</v>
      </c>
      <c r="C40">
        <v>294117</v>
      </c>
      <c r="D40">
        <v>14</v>
      </c>
      <c r="E40" s="5">
        <v>4.6900000000000004</v>
      </c>
      <c r="F40" s="5">
        <v>148.78</v>
      </c>
      <c r="G40" s="5">
        <v>21.59</v>
      </c>
      <c r="H40" s="4">
        <v>24.15</v>
      </c>
      <c r="I40" s="5">
        <v>58.62</v>
      </c>
      <c r="J40" s="5">
        <v>65.150000000000006</v>
      </c>
      <c r="K40" s="5">
        <v>40.74</v>
      </c>
      <c r="L40" s="5">
        <v>69.069999999999993</v>
      </c>
      <c r="M40" s="5">
        <v>32568.55</v>
      </c>
      <c r="N40" s="5"/>
    </row>
    <row r="41" spans="1:14" x14ac:dyDescent="0.25">
      <c r="A41" t="s">
        <v>94</v>
      </c>
      <c r="B41">
        <v>638794</v>
      </c>
      <c r="C41">
        <v>294117</v>
      </c>
      <c r="D41">
        <v>11</v>
      </c>
      <c r="E41" s="5"/>
      <c r="F41" s="5">
        <v>128.53</v>
      </c>
      <c r="G41" s="5">
        <v>31.19</v>
      </c>
      <c r="H41" s="4">
        <v>31.83</v>
      </c>
      <c r="I41" s="5">
        <v>53.44</v>
      </c>
      <c r="J41" s="5">
        <v>43.8</v>
      </c>
      <c r="K41" s="5">
        <v>37.880000000000003</v>
      </c>
      <c r="L41" s="5">
        <v>56.68</v>
      </c>
      <c r="M41" s="5">
        <v>7680.44</v>
      </c>
      <c r="N41" s="5"/>
    </row>
    <row r="42" spans="1:14" x14ac:dyDescent="0.25">
      <c r="A42" t="s">
        <v>95</v>
      </c>
      <c r="B42">
        <v>638784</v>
      </c>
      <c r="C42">
        <v>294115</v>
      </c>
      <c r="D42">
        <v>0.9</v>
      </c>
      <c r="E42" s="5"/>
      <c r="F42" s="5">
        <v>247.95</v>
      </c>
      <c r="G42" s="5"/>
      <c r="H42" s="4">
        <v>153.91</v>
      </c>
      <c r="I42" s="5">
        <v>37.22</v>
      </c>
      <c r="J42" s="5">
        <v>45.36</v>
      </c>
      <c r="K42" s="5"/>
      <c r="L42" s="5">
        <v>58.38</v>
      </c>
      <c r="M42" s="5">
        <v>6216.12</v>
      </c>
      <c r="N42" s="5"/>
    </row>
    <row r="43" spans="1:14" x14ac:dyDescent="0.25">
      <c r="A43" t="s">
        <v>96</v>
      </c>
      <c r="B43">
        <v>638749</v>
      </c>
      <c r="C43">
        <v>294117</v>
      </c>
      <c r="D43">
        <v>3.2</v>
      </c>
      <c r="E43" s="5"/>
      <c r="F43" s="5"/>
      <c r="G43" s="5">
        <v>22.44</v>
      </c>
      <c r="H43" s="4">
        <v>319.31</v>
      </c>
      <c r="I43" s="5">
        <v>38.299999999999997</v>
      </c>
      <c r="J43" s="5">
        <v>37.11</v>
      </c>
      <c r="K43" s="5">
        <v>26.57</v>
      </c>
      <c r="L43" s="5">
        <v>43.74</v>
      </c>
      <c r="M43" s="5">
        <v>6517</v>
      </c>
      <c r="N43" s="5"/>
    </row>
    <row r="44" spans="1:14" x14ac:dyDescent="0.25">
      <c r="A44" t="s">
        <v>97</v>
      </c>
      <c r="B44">
        <v>638743</v>
      </c>
      <c r="C44">
        <v>294117</v>
      </c>
      <c r="D44">
        <v>9.1999999999999993</v>
      </c>
      <c r="E44" s="5"/>
      <c r="F44" s="5"/>
      <c r="G44" s="5"/>
      <c r="H44" s="4">
        <v>28.67</v>
      </c>
      <c r="I44" s="5">
        <v>35.64</v>
      </c>
      <c r="J44" s="5">
        <v>38.24</v>
      </c>
      <c r="K44" s="5"/>
      <c r="L44" s="5">
        <v>37.81</v>
      </c>
      <c r="M44" s="5">
        <v>4858.47</v>
      </c>
      <c r="N44" s="5"/>
    </row>
    <row r="45" spans="1:14" x14ac:dyDescent="0.25">
      <c r="A45" t="s">
        <v>98</v>
      </c>
      <c r="B45">
        <v>638738</v>
      </c>
      <c r="C45">
        <v>294118</v>
      </c>
      <c r="D45">
        <v>14.2</v>
      </c>
      <c r="E45" s="5"/>
      <c r="F45" s="5"/>
      <c r="G45" s="5"/>
      <c r="H45" s="4">
        <v>13.57</v>
      </c>
      <c r="I45" s="5">
        <v>29.67</v>
      </c>
      <c r="J45" s="5">
        <v>39.53</v>
      </c>
      <c r="K45" s="5">
        <v>21.26</v>
      </c>
      <c r="L45" s="5">
        <v>37.85</v>
      </c>
      <c r="M45" s="5">
        <v>8643.0400000000009</v>
      </c>
      <c r="N45" s="5"/>
    </row>
    <row r="46" spans="1:14" x14ac:dyDescent="0.25">
      <c r="A46" t="s">
        <v>99</v>
      </c>
      <c r="B46">
        <v>638794</v>
      </c>
      <c r="C46">
        <v>294110</v>
      </c>
      <c r="D46">
        <v>11.4</v>
      </c>
      <c r="E46" s="5">
        <v>4.6900000000000004</v>
      </c>
      <c r="F46" s="5">
        <v>82.7</v>
      </c>
      <c r="G46" s="5">
        <v>25.27</v>
      </c>
      <c r="H46" s="4">
        <v>26.82</v>
      </c>
      <c r="I46" s="5">
        <v>48.08</v>
      </c>
      <c r="J46" s="5">
        <v>53.62</v>
      </c>
      <c r="K46" s="5">
        <v>43.74</v>
      </c>
      <c r="L46" s="5">
        <v>89.94</v>
      </c>
      <c r="M46" s="5">
        <v>13238.87</v>
      </c>
      <c r="N46" s="5"/>
    </row>
    <row r="47" spans="1:14" x14ac:dyDescent="0.25">
      <c r="A47" t="s">
        <v>100</v>
      </c>
      <c r="B47">
        <v>638787</v>
      </c>
      <c r="C47">
        <v>294110</v>
      </c>
      <c r="D47">
        <v>5</v>
      </c>
      <c r="E47" s="5"/>
      <c r="F47" s="5">
        <v>143.68</v>
      </c>
      <c r="G47" s="5">
        <v>39.840000000000003</v>
      </c>
      <c r="H47" s="4">
        <v>36.24</v>
      </c>
      <c r="I47" s="5">
        <v>55.59</v>
      </c>
      <c r="J47" s="5">
        <v>37.880000000000003</v>
      </c>
      <c r="K47" s="5">
        <v>42.09</v>
      </c>
      <c r="L47" s="5">
        <v>87.95</v>
      </c>
      <c r="M47" s="5">
        <v>9991.7199999999993</v>
      </c>
      <c r="N47" s="5"/>
    </row>
    <row r="48" spans="1:14" x14ac:dyDescent="0.25">
      <c r="A48" t="s">
        <v>101</v>
      </c>
      <c r="B48">
        <v>638782</v>
      </c>
      <c r="C48">
        <v>294112</v>
      </c>
      <c r="D48">
        <v>1</v>
      </c>
      <c r="E48" s="5"/>
      <c r="F48" s="5">
        <v>108.56</v>
      </c>
      <c r="G48" s="5">
        <v>30.22</v>
      </c>
      <c r="H48" s="4">
        <v>305.19</v>
      </c>
      <c r="I48" s="5">
        <v>29.67</v>
      </c>
      <c r="J48" s="5">
        <v>55.62</v>
      </c>
      <c r="K48" s="5">
        <v>34.159999999999997</v>
      </c>
      <c r="L48" s="5">
        <v>1116.72</v>
      </c>
      <c r="M48" s="5">
        <v>19096.95</v>
      </c>
      <c r="N48" s="5">
        <v>231.3</v>
      </c>
    </row>
    <row r="49" spans="1:14" x14ac:dyDescent="0.25">
      <c r="A49" t="s">
        <v>102</v>
      </c>
      <c r="B49">
        <v>638772</v>
      </c>
      <c r="C49">
        <v>294112</v>
      </c>
      <c r="D49">
        <v>0.9</v>
      </c>
      <c r="E49" s="5"/>
      <c r="F49" s="5">
        <v>218.68</v>
      </c>
      <c r="G49" s="5">
        <v>32.4</v>
      </c>
      <c r="H49" s="4">
        <v>182.8</v>
      </c>
      <c r="I49" s="5">
        <v>36.76</v>
      </c>
      <c r="J49" s="5">
        <v>65.89</v>
      </c>
      <c r="K49" s="5">
        <v>40.4</v>
      </c>
      <c r="L49" s="5">
        <v>1026.42</v>
      </c>
      <c r="M49" s="5">
        <v>23433.93</v>
      </c>
      <c r="N49" s="5"/>
    </row>
    <row r="50" spans="1:14" x14ac:dyDescent="0.25">
      <c r="A50" t="s">
        <v>103</v>
      </c>
      <c r="B50">
        <v>638768</v>
      </c>
      <c r="C50">
        <v>294108</v>
      </c>
      <c r="D50">
        <v>3.4</v>
      </c>
      <c r="E50" s="5"/>
      <c r="F50" s="5"/>
      <c r="G50" s="5">
        <v>19.91</v>
      </c>
      <c r="H50" s="4">
        <v>223.53</v>
      </c>
      <c r="I50" s="5">
        <v>29.8</v>
      </c>
      <c r="J50" s="5">
        <v>35.18</v>
      </c>
      <c r="K50" s="5">
        <v>21.5</v>
      </c>
      <c r="L50" s="5">
        <v>53.83</v>
      </c>
      <c r="M50" s="5">
        <v>6529.56</v>
      </c>
      <c r="N50" s="5"/>
    </row>
    <row r="51" spans="1:14" x14ac:dyDescent="0.25">
      <c r="A51" t="s">
        <v>23</v>
      </c>
      <c r="B51">
        <v>638759</v>
      </c>
      <c r="C51">
        <v>294112</v>
      </c>
      <c r="D51">
        <v>0.4</v>
      </c>
      <c r="E51" s="5">
        <v>26.05</v>
      </c>
      <c r="F51" s="5"/>
      <c r="G51" s="5">
        <v>38.21</v>
      </c>
      <c r="H51" s="4">
        <v>627.95000000000005</v>
      </c>
      <c r="I51" s="5">
        <v>13.57</v>
      </c>
      <c r="J51" s="5">
        <v>128.1</v>
      </c>
      <c r="K51" s="5">
        <v>18.98</v>
      </c>
      <c r="L51" s="5">
        <v>3007.02</v>
      </c>
      <c r="M51" s="5">
        <v>49467.38</v>
      </c>
      <c r="N51" s="5">
        <v>319.61</v>
      </c>
    </row>
    <row r="52" spans="1:14" x14ac:dyDescent="0.25">
      <c r="A52" t="s">
        <v>104</v>
      </c>
      <c r="B52">
        <v>638753</v>
      </c>
      <c r="C52">
        <v>294112</v>
      </c>
      <c r="D52">
        <v>1.1000000000000001</v>
      </c>
      <c r="E52" s="5"/>
      <c r="F52" s="5">
        <v>133.94</v>
      </c>
      <c r="G52" s="5">
        <v>30.87</v>
      </c>
      <c r="H52" s="4">
        <v>6604</v>
      </c>
      <c r="I52" s="5">
        <v>44.47</v>
      </c>
      <c r="J52" s="5">
        <v>66.02</v>
      </c>
      <c r="K52" s="5">
        <v>34.26</v>
      </c>
      <c r="L52" s="5">
        <v>262.87</v>
      </c>
      <c r="M52" s="5">
        <v>17219.38</v>
      </c>
      <c r="N52" s="5">
        <v>110.36</v>
      </c>
    </row>
    <row r="53" spans="1:14" x14ac:dyDescent="0.25">
      <c r="A53" t="s">
        <v>105</v>
      </c>
      <c r="B53">
        <v>638751</v>
      </c>
      <c r="C53">
        <v>294108</v>
      </c>
      <c r="D53">
        <v>5.5</v>
      </c>
      <c r="E53" s="5"/>
      <c r="F53" s="5">
        <v>250.23</v>
      </c>
      <c r="G53" s="5">
        <v>49.9</v>
      </c>
      <c r="H53" s="4">
        <v>117.82</v>
      </c>
      <c r="I53" s="5">
        <v>43.63</v>
      </c>
      <c r="J53" s="5">
        <v>99.06</v>
      </c>
      <c r="K53" s="5">
        <v>43.1</v>
      </c>
      <c r="L53" s="5">
        <v>152.81</v>
      </c>
      <c r="M53" s="5">
        <v>30773.18</v>
      </c>
      <c r="N53" s="5">
        <v>117.66</v>
      </c>
    </row>
    <row r="54" spans="1:14" x14ac:dyDescent="0.25">
      <c r="A54" t="s">
        <v>106</v>
      </c>
      <c r="B54">
        <v>638743</v>
      </c>
      <c r="C54">
        <v>294112</v>
      </c>
      <c r="D54">
        <v>9.9</v>
      </c>
      <c r="E54" s="5"/>
      <c r="F54" s="5"/>
      <c r="G54" s="5">
        <v>39.15</v>
      </c>
      <c r="H54" s="4">
        <v>67.11</v>
      </c>
      <c r="I54" s="5">
        <v>53.4</v>
      </c>
      <c r="J54" s="5">
        <v>50.22</v>
      </c>
      <c r="K54" s="5">
        <v>36.15</v>
      </c>
      <c r="L54" s="5">
        <v>52.91</v>
      </c>
      <c r="M54" s="5">
        <v>10717.01</v>
      </c>
      <c r="N54" s="5"/>
    </row>
    <row r="55" spans="1:14" x14ac:dyDescent="0.25">
      <c r="A55" t="s">
        <v>107</v>
      </c>
      <c r="B55">
        <v>638791</v>
      </c>
      <c r="C55">
        <v>294106</v>
      </c>
      <c r="D55">
        <v>10.6</v>
      </c>
      <c r="E55" s="5">
        <v>6.08</v>
      </c>
      <c r="F55" s="5">
        <v>156.69999999999999</v>
      </c>
      <c r="G55" s="5">
        <v>37.24</v>
      </c>
      <c r="H55" s="4">
        <v>35.21</v>
      </c>
      <c r="I55" s="5">
        <v>62.96</v>
      </c>
      <c r="J55" s="5">
        <v>44.86</v>
      </c>
      <c r="K55" s="5">
        <v>38.130000000000003</v>
      </c>
      <c r="L55" s="5">
        <v>77.87</v>
      </c>
      <c r="M55" s="5">
        <v>5922.29</v>
      </c>
      <c r="N55" s="5"/>
    </row>
    <row r="56" spans="1:14" x14ac:dyDescent="0.25">
      <c r="A56" t="s">
        <v>108</v>
      </c>
      <c r="B56">
        <v>638785</v>
      </c>
      <c r="C56">
        <v>294106</v>
      </c>
      <c r="D56">
        <v>7.4</v>
      </c>
      <c r="E56" s="5">
        <v>6.19</v>
      </c>
      <c r="F56" s="5">
        <v>98.15</v>
      </c>
      <c r="G56" s="5">
        <v>33.270000000000003</v>
      </c>
      <c r="H56" s="4">
        <v>64.52</v>
      </c>
      <c r="I56" s="5">
        <v>53.98</v>
      </c>
      <c r="J56" s="5">
        <v>40.81</v>
      </c>
      <c r="K56" s="5">
        <v>41.59</v>
      </c>
      <c r="L56" s="5">
        <v>83.62</v>
      </c>
      <c r="M56" s="5">
        <v>6534.27</v>
      </c>
      <c r="N56" s="5"/>
    </row>
    <row r="57" spans="1:14" x14ac:dyDescent="0.25">
      <c r="A57" t="s">
        <v>109</v>
      </c>
      <c r="B57">
        <v>638780</v>
      </c>
      <c r="C57">
        <v>294102</v>
      </c>
      <c r="D57">
        <v>11</v>
      </c>
      <c r="E57" s="5"/>
      <c r="F57" s="5"/>
      <c r="G57" s="5"/>
      <c r="H57" s="4">
        <v>75.02</v>
      </c>
      <c r="I57" s="5">
        <v>13.27</v>
      </c>
      <c r="J57" s="5">
        <v>30.92</v>
      </c>
      <c r="K57" s="5">
        <v>19.260000000000002</v>
      </c>
      <c r="L57" s="5">
        <v>94.84</v>
      </c>
      <c r="M57" s="5">
        <v>22106.59</v>
      </c>
      <c r="N57" s="5"/>
    </row>
    <row r="58" spans="1:14" x14ac:dyDescent="0.25">
      <c r="A58" t="s">
        <v>110</v>
      </c>
      <c r="B58">
        <v>638776</v>
      </c>
      <c r="C58">
        <v>294102</v>
      </c>
      <c r="D58">
        <v>10.9</v>
      </c>
      <c r="E58" s="5"/>
      <c r="F58" s="5"/>
      <c r="G58" s="5">
        <v>16.440000000000001</v>
      </c>
      <c r="H58" s="4">
        <v>57.44</v>
      </c>
      <c r="I58" s="5">
        <v>36.119999999999997</v>
      </c>
      <c r="J58" s="5">
        <v>44.35</v>
      </c>
      <c r="K58" s="5">
        <v>31.84</v>
      </c>
      <c r="L58" s="5">
        <v>86.92</v>
      </c>
      <c r="M58" s="5">
        <v>11730.06</v>
      </c>
      <c r="N58" s="5"/>
    </row>
    <row r="59" spans="1:14" x14ac:dyDescent="0.25">
      <c r="A59" t="s">
        <v>111</v>
      </c>
      <c r="B59">
        <v>638768</v>
      </c>
      <c r="C59">
        <v>294104</v>
      </c>
      <c r="D59">
        <v>6.6</v>
      </c>
      <c r="E59" s="5"/>
      <c r="F59" s="5">
        <v>398.58</v>
      </c>
      <c r="G59" s="5"/>
      <c r="H59" s="4">
        <v>38.880000000000003</v>
      </c>
      <c r="I59" s="5">
        <v>12.23</v>
      </c>
      <c r="J59" s="5">
        <v>23.94</v>
      </c>
      <c r="K59" s="5"/>
      <c r="L59" s="5">
        <v>53.28</v>
      </c>
      <c r="M59" s="5">
        <v>1273.95</v>
      </c>
      <c r="N59" s="5"/>
    </row>
    <row r="60" spans="1:14" x14ac:dyDescent="0.25">
      <c r="A60" t="s">
        <v>112</v>
      </c>
      <c r="B60">
        <v>638760</v>
      </c>
      <c r="C60">
        <v>294104</v>
      </c>
      <c r="D60">
        <v>6</v>
      </c>
      <c r="E60" s="5"/>
      <c r="F60" s="5">
        <v>130.29</v>
      </c>
      <c r="G60" s="5">
        <v>28.56</v>
      </c>
      <c r="H60" s="4">
        <v>1610.34</v>
      </c>
      <c r="I60" s="5">
        <v>34.71</v>
      </c>
      <c r="J60" s="5">
        <v>62.77</v>
      </c>
      <c r="K60" s="5">
        <v>27.33</v>
      </c>
      <c r="L60" s="5">
        <v>81.319999999999993</v>
      </c>
      <c r="M60" s="5">
        <v>21542.959999999999</v>
      </c>
      <c r="N60" s="5"/>
    </row>
    <row r="61" spans="1:14" x14ac:dyDescent="0.25">
      <c r="A61" t="s">
        <v>113</v>
      </c>
      <c r="B61">
        <v>638792</v>
      </c>
      <c r="C61">
        <v>294098</v>
      </c>
      <c r="D61">
        <v>17.600000000000001</v>
      </c>
      <c r="E61" s="5"/>
      <c r="F61" s="5"/>
      <c r="G61" s="5">
        <v>33.43</v>
      </c>
      <c r="H61" s="4">
        <v>72.02</v>
      </c>
      <c r="I61" s="5">
        <v>57.74</v>
      </c>
      <c r="J61" s="5">
        <v>60.09</v>
      </c>
      <c r="K61" s="5">
        <v>49.87</v>
      </c>
      <c r="L61" s="5">
        <v>73.97</v>
      </c>
      <c r="M61" s="5">
        <v>18138.21</v>
      </c>
      <c r="N61" s="5"/>
    </row>
    <row r="62" spans="1:14" x14ac:dyDescent="0.25">
      <c r="A62" t="s">
        <v>114</v>
      </c>
      <c r="B62">
        <v>638785</v>
      </c>
      <c r="C62">
        <v>294099</v>
      </c>
      <c r="D62">
        <v>14.3</v>
      </c>
      <c r="E62" s="5"/>
      <c r="F62" s="5">
        <v>113.47</v>
      </c>
      <c r="G62" s="5">
        <v>28.18</v>
      </c>
      <c r="H62" s="4">
        <v>87.16</v>
      </c>
      <c r="I62" s="5">
        <v>50.57</v>
      </c>
      <c r="J62" s="5">
        <v>46.8</v>
      </c>
      <c r="K62" s="5">
        <v>38.200000000000003</v>
      </c>
      <c r="L62" s="5">
        <v>102.88</v>
      </c>
      <c r="M62" s="5">
        <v>8455.4</v>
      </c>
      <c r="N62" s="5"/>
    </row>
    <row r="63" spans="1:14" x14ac:dyDescent="0.25">
      <c r="A63" t="s">
        <v>115</v>
      </c>
      <c r="B63">
        <v>638779</v>
      </c>
      <c r="C63">
        <v>294099</v>
      </c>
      <c r="D63">
        <v>14</v>
      </c>
      <c r="E63" s="5"/>
      <c r="F63" s="5"/>
      <c r="G63" s="5"/>
      <c r="H63" s="4">
        <v>35.99</v>
      </c>
      <c r="I63" s="5">
        <v>15.07</v>
      </c>
      <c r="J63" s="5">
        <v>38.54</v>
      </c>
      <c r="K63" s="5"/>
      <c r="L63" s="5">
        <v>181.94</v>
      </c>
      <c r="M63" s="5">
        <v>16056.16</v>
      </c>
      <c r="N63" s="5"/>
    </row>
    <row r="64" spans="1:14" x14ac:dyDescent="0.25">
      <c r="A64" t="s">
        <v>116</v>
      </c>
      <c r="B64">
        <v>638734</v>
      </c>
      <c r="C64">
        <v>294127</v>
      </c>
      <c r="D64">
        <v>15.9</v>
      </c>
      <c r="E64" s="5"/>
      <c r="F64" s="5"/>
      <c r="G64" s="5"/>
      <c r="H64" s="4">
        <v>402.8</v>
      </c>
      <c r="I64" s="5">
        <v>23.56</v>
      </c>
      <c r="J64" s="5">
        <v>33.01</v>
      </c>
      <c r="K64" s="5">
        <v>18.04</v>
      </c>
      <c r="L64" s="5">
        <v>94.74</v>
      </c>
      <c r="M64" s="5">
        <v>11964.96</v>
      </c>
      <c r="N64" s="5"/>
    </row>
    <row r="65" spans="1:14" x14ac:dyDescent="0.25">
      <c r="A65" t="s">
        <v>117</v>
      </c>
      <c r="B65">
        <v>638731</v>
      </c>
      <c r="C65">
        <v>294120</v>
      </c>
      <c r="D65">
        <v>21.5</v>
      </c>
      <c r="E65" s="5">
        <v>8.0399999999999991</v>
      </c>
      <c r="F65" s="5"/>
      <c r="G65" s="5">
        <v>28.69</v>
      </c>
      <c r="H65" s="4">
        <v>94.32</v>
      </c>
      <c r="I65" s="5">
        <v>53.38</v>
      </c>
      <c r="J65" s="5">
        <v>57.88</v>
      </c>
      <c r="K65" s="5">
        <v>40.6</v>
      </c>
      <c r="L65" s="5">
        <v>66.22</v>
      </c>
      <c r="M65" s="5">
        <v>12874.34</v>
      </c>
      <c r="N65" s="5"/>
    </row>
    <row r="67" spans="1:14" x14ac:dyDescent="0.25">
      <c r="A67" t="s">
        <v>118</v>
      </c>
      <c r="E67" s="4">
        <f>MIN(E2:E65)</f>
        <v>4.01</v>
      </c>
      <c r="F67" s="4">
        <f t="shared" ref="F67:M67" si="0">MIN(F2:F65)</f>
        <v>66.44</v>
      </c>
      <c r="G67" s="4">
        <f t="shared" si="0"/>
        <v>16.440000000000001</v>
      </c>
      <c r="H67" s="4">
        <f t="shared" si="0"/>
        <v>10.51</v>
      </c>
      <c r="I67" s="4">
        <f t="shared" si="0"/>
        <v>9.2799999999999994</v>
      </c>
      <c r="J67" s="4">
        <f t="shared" si="0"/>
        <v>23.94</v>
      </c>
      <c r="K67" s="4">
        <f t="shared" si="0"/>
        <v>18.04</v>
      </c>
      <c r="L67" s="4">
        <f t="shared" si="0"/>
        <v>23.01</v>
      </c>
      <c r="M67" s="4">
        <f t="shared" si="0"/>
        <v>1273.95</v>
      </c>
      <c r="N67" s="4">
        <f t="shared" ref="N67" si="1">MIN(N2:N65)</f>
        <v>110.36</v>
      </c>
    </row>
    <row r="68" spans="1:14" x14ac:dyDescent="0.25">
      <c r="A68" t="s">
        <v>119</v>
      </c>
      <c r="E68" s="4">
        <f>AVERAGE(E2:E65)</f>
        <v>7.569285714285714</v>
      </c>
      <c r="F68" s="4">
        <f t="shared" ref="F68:M68" si="2">AVERAGE(F2:F65)</f>
        <v>150.58972222222218</v>
      </c>
      <c r="G68" s="4">
        <f t="shared" si="2"/>
        <v>29.910232558139548</v>
      </c>
      <c r="H68" s="4">
        <f t="shared" si="2"/>
        <v>246.30374999999995</v>
      </c>
      <c r="I68" s="4">
        <f t="shared" si="2"/>
        <v>40.286093750000006</v>
      </c>
      <c r="J68" s="4">
        <f t="shared" si="2"/>
        <v>49.159218749999994</v>
      </c>
      <c r="K68" s="4">
        <f t="shared" si="2"/>
        <v>34.178775510204076</v>
      </c>
      <c r="L68" s="4">
        <f t="shared" si="2"/>
        <v>194.5926229508197</v>
      </c>
      <c r="M68" s="4">
        <f t="shared" si="2"/>
        <v>13169.358749999999</v>
      </c>
      <c r="N68" s="4">
        <f t="shared" ref="N68" si="3">AVERAGE(N2:N65)</f>
        <v>191.91428571428574</v>
      </c>
    </row>
    <row r="69" spans="1:14" x14ac:dyDescent="0.25">
      <c r="A69" t="s">
        <v>120</v>
      </c>
      <c r="E69" s="4">
        <f>MAX(E2:E65)</f>
        <v>26.05</v>
      </c>
      <c r="F69" s="4">
        <f t="shared" ref="F69:M69" si="4">MAX(F2:F65)</f>
        <v>398.58</v>
      </c>
      <c r="G69" s="4">
        <f t="shared" si="4"/>
        <v>51.02</v>
      </c>
      <c r="H69" s="4">
        <f t="shared" si="4"/>
        <v>6604</v>
      </c>
      <c r="I69" s="4">
        <f t="shared" si="4"/>
        <v>64.3</v>
      </c>
      <c r="J69" s="4">
        <f t="shared" si="4"/>
        <v>128.1</v>
      </c>
      <c r="K69" s="4">
        <f t="shared" si="4"/>
        <v>70.16</v>
      </c>
      <c r="L69" s="4">
        <f t="shared" si="4"/>
        <v>3007.02</v>
      </c>
      <c r="M69" s="4">
        <f t="shared" si="4"/>
        <v>49467.38</v>
      </c>
      <c r="N69" s="4">
        <f t="shared" ref="N69" si="5">MAX(N2:N65)</f>
        <v>319.61</v>
      </c>
    </row>
    <row r="70" spans="1:14" x14ac:dyDescent="0.25">
      <c r="A70" t="s">
        <v>121</v>
      </c>
      <c r="E70">
        <f>COUNT(E2:E65)</f>
        <v>14</v>
      </c>
      <c r="F70">
        <f t="shared" ref="F70:M70" si="6">COUNT(F2:F65)</f>
        <v>36</v>
      </c>
      <c r="G70">
        <f t="shared" si="6"/>
        <v>43</v>
      </c>
      <c r="H70">
        <f t="shared" si="6"/>
        <v>64</v>
      </c>
      <c r="I70">
        <f t="shared" si="6"/>
        <v>64</v>
      </c>
      <c r="J70">
        <f t="shared" si="6"/>
        <v>64</v>
      </c>
      <c r="K70">
        <f t="shared" si="6"/>
        <v>49</v>
      </c>
      <c r="L70">
        <f t="shared" si="6"/>
        <v>61</v>
      </c>
      <c r="M70">
        <f t="shared" si="6"/>
        <v>64</v>
      </c>
      <c r="N70">
        <f t="shared" ref="N70" si="7">COUNT(N2:N65)</f>
        <v>7</v>
      </c>
    </row>
    <row r="71" spans="1:14" x14ac:dyDescent="0.25">
      <c r="A71" t="s">
        <v>174</v>
      </c>
      <c r="E71" s="10">
        <f>STDEV(E2:E65)</f>
        <v>5.5315048227761325</v>
      </c>
      <c r="F71" s="10">
        <f t="shared" ref="F71:N71" si="8">STDEV(F2:F65)</f>
        <v>61.824637922161401</v>
      </c>
      <c r="G71" s="10">
        <f t="shared" si="8"/>
        <v>8.313164971861811</v>
      </c>
      <c r="H71" s="10">
        <f t="shared" si="8"/>
        <v>851.17010784780905</v>
      </c>
      <c r="I71" s="10">
        <f t="shared" si="8"/>
        <v>13.698713369914399</v>
      </c>
      <c r="J71" s="10">
        <f t="shared" si="8"/>
        <v>18.116458035745097</v>
      </c>
      <c r="K71" s="10">
        <f t="shared" si="8"/>
        <v>10.066695219189599</v>
      </c>
      <c r="L71" s="10">
        <f t="shared" si="8"/>
        <v>433.14265225174046</v>
      </c>
      <c r="M71" s="10">
        <f t="shared" si="8"/>
        <v>8619.7587663631093</v>
      </c>
      <c r="N71" s="10">
        <f t="shared" si="8"/>
        <v>81.69810970011136</v>
      </c>
    </row>
  </sheetData>
  <pageMargins left="0.7" right="0.7" top="0.75" bottom="0.75" header="0.3" footer="0.3"/>
  <pageSetup paperSize="9" orientation="portrait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9"/>
  <sheetViews>
    <sheetView topLeftCell="AC8" workbookViewId="0">
      <selection activeCell="AG34" sqref="AG34"/>
    </sheetView>
  </sheetViews>
  <sheetFormatPr defaultRowHeight="15" x14ac:dyDescent="0.25"/>
  <cols>
    <col min="4" max="4" width="11.7109375" customWidth="1"/>
    <col min="6" max="6" width="9.140625" style="3"/>
    <col min="8" max="8" width="9.140625" style="3"/>
    <col min="10" max="10" width="9.140625" style="3"/>
    <col min="12" max="12" width="9.140625" style="3"/>
    <col min="14" max="14" width="9.140625" style="3"/>
  </cols>
  <sheetData>
    <row r="1" spans="1:37" x14ac:dyDescent="0.25">
      <c r="A1" t="s">
        <v>27</v>
      </c>
      <c r="B1" t="s">
        <v>13</v>
      </c>
      <c r="C1" t="s">
        <v>14</v>
      </c>
      <c r="D1" t="s">
        <v>169</v>
      </c>
      <c r="E1" s="35" t="s">
        <v>1</v>
      </c>
      <c r="F1" s="36" t="s">
        <v>122</v>
      </c>
      <c r="G1" s="35" t="s">
        <v>5</v>
      </c>
      <c r="H1" s="37" t="s">
        <v>179</v>
      </c>
      <c r="I1" s="36" t="s">
        <v>123</v>
      </c>
      <c r="J1" s="35" t="s">
        <v>9</v>
      </c>
      <c r="K1" s="37" t="s">
        <v>180</v>
      </c>
      <c r="L1" s="36" t="s">
        <v>125</v>
      </c>
      <c r="M1" s="35" t="s">
        <v>4</v>
      </c>
      <c r="N1" s="37" t="s">
        <v>181</v>
      </c>
      <c r="O1" s="36" t="s">
        <v>126</v>
      </c>
      <c r="P1" s="35" t="s">
        <v>127</v>
      </c>
      <c r="Q1" s="36" t="s">
        <v>128</v>
      </c>
      <c r="R1" s="35" t="s">
        <v>131</v>
      </c>
      <c r="S1" s="36" t="s">
        <v>182</v>
      </c>
      <c r="T1" s="37" t="s">
        <v>183</v>
      </c>
      <c r="U1" s="37" t="s">
        <v>184</v>
      </c>
      <c r="V1" s="36" t="s">
        <v>132</v>
      </c>
      <c r="W1" s="35" t="s">
        <v>11</v>
      </c>
      <c r="X1" s="37" t="s">
        <v>185</v>
      </c>
      <c r="Y1" s="36" t="s">
        <v>133</v>
      </c>
      <c r="Z1" s="35" t="s">
        <v>3</v>
      </c>
      <c r="AA1" s="36" t="s">
        <v>134</v>
      </c>
      <c r="AB1" s="35" t="s">
        <v>136</v>
      </c>
      <c r="AC1" s="36" t="s">
        <v>186</v>
      </c>
      <c r="AD1" s="37" t="s">
        <v>187</v>
      </c>
      <c r="AE1" s="37" t="s">
        <v>188</v>
      </c>
      <c r="AF1" s="36" t="s">
        <v>137</v>
      </c>
      <c r="AG1" s="35" t="s">
        <v>10</v>
      </c>
      <c r="AH1" s="36" t="s">
        <v>189</v>
      </c>
      <c r="AI1" s="37" t="s">
        <v>190</v>
      </c>
      <c r="AJ1" s="37" t="s">
        <v>191</v>
      </c>
      <c r="AK1" s="36" t="s">
        <v>138</v>
      </c>
    </row>
    <row r="2" spans="1:37" x14ac:dyDescent="0.25">
      <c r="A2" t="s">
        <v>28</v>
      </c>
      <c r="B2">
        <v>638755</v>
      </c>
      <c r="C2">
        <v>294142</v>
      </c>
      <c r="D2">
        <v>19</v>
      </c>
      <c r="E2" s="28">
        <v>8.69</v>
      </c>
      <c r="F2" s="29">
        <v>2.1800000000000002</v>
      </c>
      <c r="G2" s="28">
        <v>73.64</v>
      </c>
      <c r="H2" s="30">
        <f t="shared" ref="H2:H32" si="0">(G2--6.912)/1.14</f>
        <v>70.659649122807025</v>
      </c>
      <c r="I2" s="29">
        <v>3.57</v>
      </c>
      <c r="J2" s="28">
        <v>142.01</v>
      </c>
      <c r="K2" s="30">
        <f t="shared" ref="K2:K32" si="1">(J2--18.017)/1.116</f>
        <v>143.39336917562721</v>
      </c>
      <c r="L2" s="29">
        <v>6.51</v>
      </c>
      <c r="M2" s="28">
        <v>13.03</v>
      </c>
      <c r="N2" s="30">
        <f t="shared" ref="N2:N32" si="2">(M2--11.02)/0.979</f>
        <v>24.565883554647598</v>
      </c>
      <c r="O2" s="29">
        <v>6.91</v>
      </c>
      <c r="P2" s="28"/>
      <c r="Q2" s="29"/>
      <c r="R2" s="28">
        <v>28726.51</v>
      </c>
      <c r="S2" s="31">
        <f t="shared" ref="S2:S32" si="3">(R2/10000)*1.4297</f>
        <v>4.1070291346999994</v>
      </c>
      <c r="T2" s="32">
        <f t="shared" ref="T2:T32" si="4">(S2--0.096)/0.994</f>
        <v>4.2283995318913474</v>
      </c>
      <c r="U2" s="30">
        <f t="shared" ref="U2:U32" si="5">(T2*10000)/1.4297</f>
        <v>29575.432131855268</v>
      </c>
      <c r="V2" s="29">
        <v>151.77000000000001</v>
      </c>
      <c r="W2" s="28">
        <v>185.67</v>
      </c>
      <c r="X2" s="30">
        <f t="shared" ref="X2:X32" si="6">(W2--0.016)/0.968</f>
        <v>191.82438016528923</v>
      </c>
      <c r="Y2" s="29">
        <v>31.77</v>
      </c>
      <c r="Z2" s="28">
        <v>54.88</v>
      </c>
      <c r="AA2" s="20">
        <v>7.47</v>
      </c>
      <c r="AB2" s="28">
        <v>3153.19</v>
      </c>
      <c r="AC2" s="31">
        <f t="shared" ref="AC2:AC32" si="7">(AB2/10000)*1.6681</f>
        <v>0.52598362389999997</v>
      </c>
      <c r="AD2" s="32">
        <f t="shared" ref="AD2:AD32" si="8">(AC2--0.008)/0.979</f>
        <v>0.54543781807967318</v>
      </c>
      <c r="AE2" s="30">
        <f t="shared" ref="AE2:AE32" si="9">(AD2*10000)/1.6681</f>
        <v>3269.814867691824</v>
      </c>
      <c r="AF2" s="29">
        <v>46.16</v>
      </c>
      <c r="AG2" s="28">
        <v>34789.410000000003</v>
      </c>
      <c r="AH2" s="31">
        <f t="shared" ref="AH2:AH32" si="10">(AG2/10000)*1.3992</f>
        <v>4.8677342472000005</v>
      </c>
      <c r="AI2" s="32">
        <f t="shared" ref="AI2:AI32" si="11">(AH2--0.149)/0.996</f>
        <v>5.0368817742971892</v>
      </c>
      <c r="AJ2" s="30">
        <f t="shared" ref="AJ2:AJ32" si="12">(AI2*10000)/1.3992</f>
        <v>35998.297414931316</v>
      </c>
      <c r="AK2" s="29">
        <v>356.87</v>
      </c>
    </row>
    <row r="3" spans="1:37" x14ac:dyDescent="0.25">
      <c r="A3" t="s">
        <v>29</v>
      </c>
      <c r="B3">
        <v>638742</v>
      </c>
      <c r="C3">
        <v>294142</v>
      </c>
      <c r="D3">
        <v>25.5</v>
      </c>
      <c r="E3" s="28">
        <v>6.23</v>
      </c>
      <c r="F3" s="29">
        <v>2.4700000000000002</v>
      </c>
      <c r="G3" s="28">
        <v>100.38</v>
      </c>
      <c r="H3" s="30">
        <f t="shared" si="0"/>
        <v>94.115789473684217</v>
      </c>
      <c r="I3" s="29">
        <v>4.12</v>
      </c>
      <c r="J3" s="28">
        <v>428.64</v>
      </c>
      <c r="K3" s="30">
        <f t="shared" si="1"/>
        <v>400.2302867383512</v>
      </c>
      <c r="L3" s="29">
        <v>10.31</v>
      </c>
      <c r="M3" s="28">
        <v>14.33</v>
      </c>
      <c r="N3" s="30">
        <f t="shared" si="2"/>
        <v>25.893769152196121</v>
      </c>
      <c r="O3" s="29">
        <v>7.23</v>
      </c>
      <c r="P3" s="28"/>
      <c r="Q3" s="29"/>
      <c r="R3" s="28">
        <v>28604.32</v>
      </c>
      <c r="S3" s="31">
        <f t="shared" si="3"/>
        <v>4.0895596304000001</v>
      </c>
      <c r="T3" s="32">
        <f t="shared" si="4"/>
        <v>4.2108245778672035</v>
      </c>
      <c r="U3" s="30">
        <f t="shared" si="5"/>
        <v>29452.504566462918</v>
      </c>
      <c r="V3" s="29">
        <v>155.99</v>
      </c>
      <c r="W3" s="28">
        <v>282.18</v>
      </c>
      <c r="X3" s="30">
        <f t="shared" si="6"/>
        <v>291.52479338842977</v>
      </c>
      <c r="Y3" s="29">
        <v>34.53</v>
      </c>
      <c r="Z3" s="28">
        <v>76.86</v>
      </c>
      <c r="AA3" s="20">
        <v>7.65</v>
      </c>
      <c r="AB3" s="28">
        <v>3797.78</v>
      </c>
      <c r="AC3" s="31">
        <f t="shared" si="7"/>
        <v>0.63350768179999994</v>
      </c>
      <c r="AD3" s="32">
        <f t="shared" si="8"/>
        <v>0.65526831644535233</v>
      </c>
      <c r="AE3" s="30">
        <f t="shared" si="9"/>
        <v>3928.2316194793621</v>
      </c>
      <c r="AF3" s="29">
        <v>50.16</v>
      </c>
      <c r="AG3" s="28">
        <v>28980.79</v>
      </c>
      <c r="AH3" s="31">
        <f t="shared" si="10"/>
        <v>4.0549921368000001</v>
      </c>
      <c r="AI3" s="32">
        <f t="shared" si="11"/>
        <v>4.2208756393574296</v>
      </c>
      <c r="AJ3" s="30">
        <f t="shared" si="12"/>
        <v>30166.349623766648</v>
      </c>
      <c r="AK3" s="29">
        <v>333.77</v>
      </c>
    </row>
    <row r="4" spans="1:37" x14ac:dyDescent="0.25">
      <c r="A4" t="s">
        <v>30</v>
      </c>
      <c r="B4">
        <v>638793</v>
      </c>
      <c r="C4">
        <v>294135</v>
      </c>
      <c r="D4">
        <v>18.2</v>
      </c>
      <c r="E4" s="28">
        <v>6.47</v>
      </c>
      <c r="F4" s="29">
        <v>1.95</v>
      </c>
      <c r="G4" s="28">
        <v>46.59</v>
      </c>
      <c r="H4" s="30">
        <f t="shared" si="0"/>
        <v>46.931578947368429</v>
      </c>
      <c r="I4" s="29">
        <v>3.18</v>
      </c>
      <c r="J4" s="28">
        <v>72.150000000000006</v>
      </c>
      <c r="K4" s="30">
        <f t="shared" si="1"/>
        <v>80.79480286738351</v>
      </c>
      <c r="L4" s="29">
        <v>5.54</v>
      </c>
      <c r="M4" s="28">
        <v>10.84</v>
      </c>
      <c r="N4" s="30">
        <f t="shared" si="2"/>
        <v>22.328907048008173</v>
      </c>
      <c r="O4" s="29">
        <v>7.13</v>
      </c>
      <c r="P4" s="28"/>
      <c r="Q4" s="29"/>
      <c r="R4" s="28">
        <v>25339.16</v>
      </c>
      <c r="S4" s="31">
        <f t="shared" si="3"/>
        <v>3.6227397051999999</v>
      </c>
      <c r="T4" s="32">
        <f t="shared" si="4"/>
        <v>3.7411868261569414</v>
      </c>
      <c r="U4" s="30">
        <f t="shared" si="5"/>
        <v>26167.635351171164</v>
      </c>
      <c r="V4" s="29">
        <v>144.69</v>
      </c>
      <c r="W4" s="28">
        <v>215.69</v>
      </c>
      <c r="X4" s="30">
        <f t="shared" si="6"/>
        <v>222.83677685950414</v>
      </c>
      <c r="Y4" s="29">
        <v>33.64</v>
      </c>
      <c r="Z4" s="28">
        <v>64.819999999999993</v>
      </c>
      <c r="AA4" s="20">
        <v>7.08</v>
      </c>
      <c r="AB4" s="28">
        <v>3763.01</v>
      </c>
      <c r="AC4" s="31">
        <f t="shared" si="7"/>
        <v>0.62770769809999993</v>
      </c>
      <c r="AD4" s="32">
        <f t="shared" si="8"/>
        <v>0.64934392042900912</v>
      </c>
      <c r="AE4" s="30">
        <f t="shared" si="9"/>
        <v>3892.715786997237</v>
      </c>
      <c r="AF4" s="29">
        <v>46.53</v>
      </c>
      <c r="AG4" s="28">
        <v>9430.7199999999993</v>
      </c>
      <c r="AH4" s="31">
        <f t="shared" si="10"/>
        <v>1.3195463423999998</v>
      </c>
      <c r="AI4" s="32">
        <f t="shared" si="11"/>
        <v>1.4744441188755018</v>
      </c>
      <c r="AJ4" s="30">
        <f t="shared" si="12"/>
        <v>10537.765286417251</v>
      </c>
      <c r="AK4" s="29">
        <v>198.57</v>
      </c>
    </row>
    <row r="5" spans="1:37" x14ac:dyDescent="0.25">
      <c r="A5" t="s">
        <v>19</v>
      </c>
      <c r="B5">
        <v>638778</v>
      </c>
      <c r="C5">
        <v>294135</v>
      </c>
      <c r="D5">
        <v>15.2</v>
      </c>
      <c r="E5" s="28">
        <v>8.8699999999999992</v>
      </c>
      <c r="F5" s="29">
        <v>2.23</v>
      </c>
      <c r="G5" s="28">
        <v>72.040000000000006</v>
      </c>
      <c r="H5" s="30">
        <f t="shared" si="0"/>
        <v>69.256140350877203</v>
      </c>
      <c r="I5" s="29">
        <v>3.63</v>
      </c>
      <c r="J5" s="28">
        <v>94.12</v>
      </c>
      <c r="K5" s="30">
        <f t="shared" si="1"/>
        <v>100.48118279569891</v>
      </c>
      <c r="L5" s="29">
        <v>5.89</v>
      </c>
      <c r="M5" s="28">
        <v>16.14</v>
      </c>
      <c r="N5" s="30">
        <f t="shared" si="2"/>
        <v>27.742594484167519</v>
      </c>
      <c r="O5" s="29">
        <v>7.23</v>
      </c>
      <c r="P5" s="28"/>
      <c r="Q5" s="29"/>
      <c r="R5" s="28">
        <v>27427.279999999999</v>
      </c>
      <c r="S5" s="31">
        <f t="shared" si="3"/>
        <v>3.9212782216000002</v>
      </c>
      <c r="T5" s="32">
        <f t="shared" si="4"/>
        <v>4.0415273859154928</v>
      </c>
      <c r="U5" s="30">
        <f t="shared" si="5"/>
        <v>28268.359697247626</v>
      </c>
      <c r="V5" s="29">
        <v>150.22</v>
      </c>
      <c r="W5" s="28">
        <v>271.97000000000003</v>
      </c>
      <c r="X5" s="30">
        <f t="shared" si="6"/>
        <v>280.9772727272728</v>
      </c>
      <c r="Y5" s="29">
        <v>34.21</v>
      </c>
      <c r="Z5" s="28">
        <v>49.65</v>
      </c>
      <c r="AA5" s="20">
        <v>7.56</v>
      </c>
      <c r="AB5" s="28">
        <v>4340.58</v>
      </c>
      <c r="AC5" s="31">
        <f t="shared" si="7"/>
        <v>0.72405214979999999</v>
      </c>
      <c r="AD5" s="32">
        <f t="shared" si="8"/>
        <v>0.74775500490296221</v>
      </c>
      <c r="AE5" s="30">
        <f t="shared" si="9"/>
        <v>4482.6749289788513</v>
      </c>
      <c r="AF5" s="29">
        <v>50.99</v>
      </c>
      <c r="AG5" s="28">
        <v>10342.17</v>
      </c>
      <c r="AH5" s="31">
        <f t="shared" si="10"/>
        <v>1.4470764264</v>
      </c>
      <c r="AI5" s="32">
        <f t="shared" si="11"/>
        <v>1.6024863718875502</v>
      </c>
      <c r="AJ5" s="30">
        <f t="shared" si="12"/>
        <v>11452.875728184321</v>
      </c>
      <c r="AK5" s="29">
        <v>212.95</v>
      </c>
    </row>
    <row r="6" spans="1:37" x14ac:dyDescent="0.25">
      <c r="A6" t="s">
        <v>31</v>
      </c>
      <c r="B6">
        <v>638769</v>
      </c>
      <c r="C6">
        <v>294137</v>
      </c>
      <c r="D6">
        <v>13.4</v>
      </c>
      <c r="E6" s="28">
        <v>7.93</v>
      </c>
      <c r="F6" s="29">
        <v>2.02</v>
      </c>
      <c r="G6" s="28">
        <v>49.42</v>
      </c>
      <c r="H6" s="30">
        <f t="shared" si="0"/>
        <v>49.414035087719306</v>
      </c>
      <c r="I6" s="29">
        <v>3.28</v>
      </c>
      <c r="J6" s="28">
        <v>81.790000000000006</v>
      </c>
      <c r="K6" s="30">
        <f t="shared" si="1"/>
        <v>89.432795698924721</v>
      </c>
      <c r="L6" s="29">
        <v>5.77</v>
      </c>
      <c r="M6" s="28"/>
      <c r="N6" s="30"/>
      <c r="O6" s="29">
        <v>10.87</v>
      </c>
      <c r="P6" s="28"/>
      <c r="Q6" s="29"/>
      <c r="R6" s="28">
        <v>26347.119999999999</v>
      </c>
      <c r="S6" s="31">
        <f t="shared" si="3"/>
        <v>3.7668477463999999</v>
      </c>
      <c r="T6" s="32">
        <f t="shared" si="4"/>
        <v>3.8861647348088533</v>
      </c>
      <c r="U6" s="30">
        <f t="shared" si="5"/>
        <v>27181.67961676473</v>
      </c>
      <c r="V6" s="29">
        <v>150.22999999999999</v>
      </c>
      <c r="W6" s="28">
        <v>284.41000000000003</v>
      </c>
      <c r="X6" s="30">
        <f t="shared" si="6"/>
        <v>293.82851239669429</v>
      </c>
      <c r="Y6" s="29">
        <v>35.06</v>
      </c>
      <c r="Z6" s="28">
        <v>60.28</v>
      </c>
      <c r="AA6" s="20">
        <v>7.39</v>
      </c>
      <c r="AB6" s="28">
        <v>3944.56</v>
      </c>
      <c r="AC6" s="31">
        <f t="shared" si="7"/>
        <v>0.6579920535999999</v>
      </c>
      <c r="AD6" s="32">
        <f t="shared" si="8"/>
        <v>0.68027788927477006</v>
      </c>
      <c r="AE6" s="30">
        <f t="shared" si="9"/>
        <v>4078.1601179471859</v>
      </c>
      <c r="AF6" s="29">
        <v>49.97</v>
      </c>
      <c r="AG6" s="28">
        <v>31788.15</v>
      </c>
      <c r="AH6" s="31">
        <f t="shared" si="10"/>
        <v>4.4477979479999998</v>
      </c>
      <c r="AI6" s="32">
        <f t="shared" si="11"/>
        <v>4.6152589839357425</v>
      </c>
      <c r="AJ6" s="30">
        <f t="shared" si="12"/>
        <v>32984.984161919259</v>
      </c>
      <c r="AK6" s="29">
        <v>339.99</v>
      </c>
    </row>
    <row r="7" spans="1:37" x14ac:dyDescent="0.25">
      <c r="A7" t="s">
        <v>32</v>
      </c>
      <c r="B7">
        <v>638757</v>
      </c>
      <c r="C7">
        <v>294133</v>
      </c>
      <c r="D7">
        <v>9.9</v>
      </c>
      <c r="E7" s="28">
        <v>6.62</v>
      </c>
      <c r="F7" s="29">
        <v>2.64</v>
      </c>
      <c r="G7" s="28">
        <v>122.87</v>
      </c>
      <c r="H7" s="30">
        <f t="shared" si="0"/>
        <v>113.84385964912282</v>
      </c>
      <c r="I7" s="29">
        <v>4.4000000000000004</v>
      </c>
      <c r="J7" s="28">
        <v>92.44</v>
      </c>
      <c r="K7" s="30">
        <f t="shared" si="1"/>
        <v>98.975806451612883</v>
      </c>
      <c r="L7" s="29">
        <v>5.88</v>
      </c>
      <c r="M7" s="28"/>
      <c r="N7" s="30"/>
      <c r="O7" s="29">
        <v>10.61</v>
      </c>
      <c r="P7" s="28"/>
      <c r="Q7" s="29"/>
      <c r="R7" s="28">
        <v>26795.93</v>
      </c>
      <c r="S7" s="31">
        <f t="shared" si="3"/>
        <v>3.8310141121000001</v>
      </c>
      <c r="T7" s="32">
        <f t="shared" si="4"/>
        <v>3.950718422635815</v>
      </c>
      <c r="U7" s="30">
        <f t="shared" si="5"/>
        <v>27633.198731452856</v>
      </c>
      <c r="V7" s="29">
        <v>149.21</v>
      </c>
      <c r="W7" s="28">
        <v>340.84</v>
      </c>
      <c r="X7" s="30">
        <f t="shared" si="6"/>
        <v>352.12396694214874</v>
      </c>
      <c r="Y7" s="29">
        <v>35.340000000000003</v>
      </c>
      <c r="Z7" s="28">
        <v>58.73</v>
      </c>
      <c r="AA7" s="20">
        <v>7.35</v>
      </c>
      <c r="AB7" s="28">
        <v>3633.94</v>
      </c>
      <c r="AC7" s="31">
        <f t="shared" si="7"/>
        <v>0.60617753139999997</v>
      </c>
      <c r="AD7" s="32">
        <f t="shared" si="8"/>
        <v>0.6273519217568948</v>
      </c>
      <c r="AE7" s="30">
        <f t="shared" si="9"/>
        <v>3760.8771761698631</v>
      </c>
      <c r="AF7" s="29">
        <v>47.47</v>
      </c>
      <c r="AG7" s="28">
        <v>24882.36</v>
      </c>
      <c r="AH7" s="31">
        <f t="shared" si="10"/>
        <v>3.4815398112000002</v>
      </c>
      <c r="AI7" s="32">
        <f t="shared" si="11"/>
        <v>3.6451202923694783</v>
      </c>
      <c r="AJ7" s="30">
        <f t="shared" si="12"/>
        <v>26051.460065533724</v>
      </c>
      <c r="AK7" s="29">
        <v>303.69</v>
      </c>
    </row>
    <row r="8" spans="1:37" x14ac:dyDescent="0.25">
      <c r="A8" t="s">
        <v>33</v>
      </c>
      <c r="B8">
        <v>638741</v>
      </c>
      <c r="C8">
        <v>294135</v>
      </c>
      <c r="D8">
        <v>20.100000000000001</v>
      </c>
      <c r="E8" s="28">
        <v>8.9</v>
      </c>
      <c r="F8" s="29">
        <v>2.57</v>
      </c>
      <c r="G8" s="28">
        <v>210.7</v>
      </c>
      <c r="H8" s="30">
        <f t="shared" si="0"/>
        <v>190.88771929824563</v>
      </c>
      <c r="I8" s="29">
        <v>4.25</v>
      </c>
      <c r="J8" s="28">
        <v>297.56</v>
      </c>
      <c r="K8" s="30">
        <f t="shared" si="1"/>
        <v>282.77508960573476</v>
      </c>
      <c r="L8" s="29">
        <v>6.93</v>
      </c>
      <c r="M8" s="28">
        <v>108.11</v>
      </c>
      <c r="N8" s="30">
        <f t="shared" si="2"/>
        <v>121.68539325842697</v>
      </c>
      <c r="O8" s="29">
        <v>6.48</v>
      </c>
      <c r="P8" s="28"/>
      <c r="Q8" s="29"/>
      <c r="R8" s="28">
        <v>6224.86</v>
      </c>
      <c r="S8" s="31">
        <f t="shared" si="3"/>
        <v>0.88996823419999993</v>
      </c>
      <c r="T8" s="32">
        <f t="shared" si="4"/>
        <v>0.99191975271629773</v>
      </c>
      <c r="U8" s="30">
        <f t="shared" si="5"/>
        <v>6937.9572827607035</v>
      </c>
      <c r="V8" s="29">
        <v>57.36</v>
      </c>
      <c r="W8" s="28"/>
      <c r="X8" s="30"/>
      <c r="Y8" s="29"/>
      <c r="Z8" s="28">
        <v>11.62</v>
      </c>
      <c r="AA8" s="20">
        <v>5.47</v>
      </c>
      <c r="AB8" s="28">
        <v>860.35</v>
      </c>
      <c r="AC8" s="31">
        <f t="shared" si="7"/>
        <v>0.1435149835</v>
      </c>
      <c r="AD8" s="32">
        <f t="shared" si="8"/>
        <v>0.15476504954034731</v>
      </c>
      <c r="AE8" s="30">
        <f t="shared" si="9"/>
        <v>927.79239578171166</v>
      </c>
      <c r="AF8" s="29">
        <v>22.53</v>
      </c>
      <c r="AG8" s="28">
        <v>37158.11</v>
      </c>
      <c r="AH8" s="31">
        <f t="shared" si="10"/>
        <v>5.1991627512000003</v>
      </c>
      <c r="AI8" s="32">
        <f t="shared" si="11"/>
        <v>5.3696413164658638</v>
      </c>
      <c r="AJ8" s="30">
        <f t="shared" si="12"/>
        <v>38376.510266336933</v>
      </c>
      <c r="AK8" s="29">
        <v>297.62</v>
      </c>
    </row>
    <row r="9" spans="1:37" x14ac:dyDescent="0.25">
      <c r="A9" t="s">
        <v>34</v>
      </c>
      <c r="B9">
        <v>638793</v>
      </c>
      <c r="C9">
        <v>294127</v>
      </c>
      <c r="D9">
        <v>12.3</v>
      </c>
      <c r="E9" s="28">
        <v>7.84</v>
      </c>
      <c r="F9" s="29">
        <v>2.2999999999999998</v>
      </c>
      <c r="G9" s="28">
        <v>68.83</v>
      </c>
      <c r="H9" s="30">
        <f t="shared" si="0"/>
        <v>66.440350877192998</v>
      </c>
      <c r="I9" s="29">
        <v>3.76</v>
      </c>
      <c r="J9" s="28">
        <v>141.91</v>
      </c>
      <c r="K9" s="30">
        <f t="shared" si="1"/>
        <v>143.30376344086019</v>
      </c>
      <c r="L9" s="29">
        <v>7.01</v>
      </c>
      <c r="M9" s="28"/>
      <c r="N9" s="30"/>
      <c r="O9" s="29">
        <v>15.34</v>
      </c>
      <c r="P9" s="28"/>
      <c r="Q9" s="29"/>
      <c r="R9" s="28">
        <v>29015.15</v>
      </c>
      <c r="S9" s="31">
        <f t="shared" si="3"/>
        <v>4.1482959955000007</v>
      </c>
      <c r="T9" s="32">
        <f t="shared" si="4"/>
        <v>4.2699154884305841</v>
      </c>
      <c r="U9" s="30">
        <f t="shared" si="5"/>
        <v>29865.814425617849</v>
      </c>
      <c r="V9" s="29">
        <v>162.97999999999999</v>
      </c>
      <c r="W9" s="28">
        <v>302.27999999999997</v>
      </c>
      <c r="X9" s="30">
        <f t="shared" si="6"/>
        <v>312.28925619834712</v>
      </c>
      <c r="Y9" s="29">
        <v>36.35</v>
      </c>
      <c r="Z9" s="28">
        <v>69.25</v>
      </c>
      <c r="AA9" s="20">
        <v>7.45</v>
      </c>
      <c r="AB9" s="28">
        <v>3834.69</v>
      </c>
      <c r="AC9" s="31">
        <f t="shared" si="7"/>
        <v>0.63966463890000003</v>
      </c>
      <c r="AD9" s="32">
        <f t="shared" si="8"/>
        <v>0.66155734310520942</v>
      </c>
      <c r="AE9" s="30">
        <f t="shared" si="9"/>
        <v>3965.9333559451438</v>
      </c>
      <c r="AF9" s="29">
        <v>49.36</v>
      </c>
      <c r="AG9" s="28">
        <v>16315.67</v>
      </c>
      <c r="AH9" s="31">
        <f t="shared" si="10"/>
        <v>2.2828885464000002</v>
      </c>
      <c r="AI9" s="32">
        <f t="shared" si="11"/>
        <v>2.4416551670682733</v>
      </c>
      <c r="AJ9" s="30">
        <f t="shared" si="12"/>
        <v>17450.365688023681</v>
      </c>
      <c r="AK9" s="29">
        <v>257.23</v>
      </c>
    </row>
    <row r="10" spans="1:37" x14ac:dyDescent="0.25">
      <c r="A10" t="s">
        <v>35</v>
      </c>
      <c r="B10">
        <v>638780</v>
      </c>
      <c r="C10">
        <v>294131</v>
      </c>
      <c r="D10">
        <v>11.2</v>
      </c>
      <c r="E10" s="28">
        <v>4.75</v>
      </c>
      <c r="F10" s="29">
        <v>1.77</v>
      </c>
      <c r="G10" s="28">
        <v>37.909999999999997</v>
      </c>
      <c r="H10" s="30">
        <f t="shared" si="0"/>
        <v>39.31754385964912</v>
      </c>
      <c r="I10" s="29">
        <v>2.91</v>
      </c>
      <c r="J10" s="28">
        <v>63.69</v>
      </c>
      <c r="K10" s="30">
        <f t="shared" si="1"/>
        <v>73.214157706093175</v>
      </c>
      <c r="L10" s="29">
        <v>5.25</v>
      </c>
      <c r="M10" s="28"/>
      <c r="N10" s="30"/>
      <c r="O10" s="29">
        <v>9.64</v>
      </c>
      <c r="P10" s="28"/>
      <c r="Q10" s="29"/>
      <c r="R10" s="28">
        <v>17660.72</v>
      </c>
      <c r="S10" s="31">
        <f t="shared" si="3"/>
        <v>2.5249531383999999</v>
      </c>
      <c r="T10" s="32">
        <f t="shared" si="4"/>
        <v>2.6367737810865193</v>
      </c>
      <c r="U10" s="30">
        <f t="shared" si="5"/>
        <v>18442.846618776803</v>
      </c>
      <c r="V10" s="29">
        <v>117.47</v>
      </c>
      <c r="W10" s="28">
        <v>215.02</v>
      </c>
      <c r="X10" s="30">
        <f t="shared" si="6"/>
        <v>222.14462809917356</v>
      </c>
      <c r="Y10" s="29">
        <v>33.44</v>
      </c>
      <c r="Z10" s="28">
        <v>39.619999999999997</v>
      </c>
      <c r="AA10" s="20">
        <v>6.15</v>
      </c>
      <c r="AB10" s="28">
        <v>2836.01</v>
      </c>
      <c r="AC10" s="31">
        <f t="shared" si="7"/>
        <v>0.47307482810000007</v>
      </c>
      <c r="AD10" s="32">
        <f t="shared" si="8"/>
        <v>0.491394104290092</v>
      </c>
      <c r="AE10" s="30">
        <f t="shared" si="9"/>
        <v>2945.831210899179</v>
      </c>
      <c r="AF10" s="29">
        <v>36.979999999999997</v>
      </c>
      <c r="AG10" s="28">
        <v>10861.04</v>
      </c>
      <c r="AH10" s="31">
        <f t="shared" si="10"/>
        <v>1.5196767168000003</v>
      </c>
      <c r="AI10" s="32">
        <f t="shared" si="11"/>
        <v>1.6753782297188757</v>
      </c>
      <c r="AJ10" s="30">
        <f t="shared" si="12"/>
        <v>11973.829543445367</v>
      </c>
      <c r="AK10" s="29">
        <v>186.16</v>
      </c>
    </row>
    <row r="11" spans="1:37" x14ac:dyDescent="0.25">
      <c r="A11" t="s">
        <v>36</v>
      </c>
      <c r="B11">
        <v>638766</v>
      </c>
      <c r="C11">
        <v>294129</v>
      </c>
      <c r="D11">
        <v>4.9000000000000004</v>
      </c>
      <c r="E11" s="28">
        <v>8.75</v>
      </c>
      <c r="F11" s="29">
        <v>2.52</v>
      </c>
      <c r="G11" s="28">
        <v>95.24</v>
      </c>
      <c r="H11" s="30">
        <f t="shared" si="0"/>
        <v>89.607017543859655</v>
      </c>
      <c r="I11" s="29">
        <v>4.16</v>
      </c>
      <c r="J11" s="28">
        <v>119.91</v>
      </c>
      <c r="K11" s="30">
        <f t="shared" si="1"/>
        <v>123.59050179211468</v>
      </c>
      <c r="L11" s="29">
        <v>6.56</v>
      </c>
      <c r="M11" s="28">
        <v>19.440000000000001</v>
      </c>
      <c r="N11" s="30">
        <f t="shared" si="2"/>
        <v>31.113381001021452</v>
      </c>
      <c r="O11" s="29">
        <v>7.64</v>
      </c>
      <c r="P11" s="28"/>
      <c r="Q11" s="29"/>
      <c r="R11" s="28">
        <v>29756.38</v>
      </c>
      <c r="S11" s="31">
        <f t="shared" si="3"/>
        <v>4.2542696486000002</v>
      </c>
      <c r="T11" s="32">
        <f t="shared" si="4"/>
        <v>4.3765288215291758</v>
      </c>
      <c r="U11" s="30">
        <f t="shared" si="5"/>
        <v>30611.518650969967</v>
      </c>
      <c r="V11" s="29">
        <v>165.49</v>
      </c>
      <c r="W11" s="28">
        <v>413.69</v>
      </c>
      <c r="X11" s="30">
        <f t="shared" si="6"/>
        <v>427.3822314049587</v>
      </c>
      <c r="Y11" s="29">
        <v>37.369999999999997</v>
      </c>
      <c r="Z11" s="28">
        <v>70.680000000000007</v>
      </c>
      <c r="AA11" s="20">
        <v>8.2100000000000009</v>
      </c>
      <c r="AB11" s="28">
        <v>4089.67</v>
      </c>
      <c r="AC11" s="31">
        <f t="shared" si="7"/>
        <v>0.6821978527</v>
      </c>
      <c r="AD11" s="32">
        <f t="shared" si="8"/>
        <v>0.70500291389172631</v>
      </c>
      <c r="AE11" s="30">
        <f t="shared" si="9"/>
        <v>4226.3827941473919</v>
      </c>
      <c r="AF11" s="29">
        <v>56.75</v>
      </c>
      <c r="AG11" s="28">
        <v>69025</v>
      </c>
      <c r="AH11" s="31">
        <f t="shared" si="10"/>
        <v>9.657978</v>
      </c>
      <c r="AI11" s="32">
        <f t="shared" si="11"/>
        <v>9.8463634538152593</v>
      </c>
      <c r="AJ11" s="30">
        <f t="shared" si="12"/>
        <v>70371.379744248567</v>
      </c>
      <c r="AK11" s="29">
        <v>506.71</v>
      </c>
    </row>
    <row r="12" spans="1:37" x14ac:dyDescent="0.25">
      <c r="A12" t="s">
        <v>37</v>
      </c>
      <c r="B12">
        <v>638755</v>
      </c>
      <c r="C12">
        <v>294127</v>
      </c>
      <c r="D12">
        <v>6.7</v>
      </c>
      <c r="E12" s="28">
        <v>5.3</v>
      </c>
      <c r="F12" s="29">
        <v>3.03</v>
      </c>
      <c r="G12" s="28">
        <v>170.33</v>
      </c>
      <c r="H12" s="30">
        <f t="shared" si="0"/>
        <v>155.47543859649124</v>
      </c>
      <c r="I12" s="29">
        <v>5.1100000000000003</v>
      </c>
      <c r="J12" s="28">
        <v>149.37</v>
      </c>
      <c r="K12" s="30">
        <f t="shared" si="1"/>
        <v>149.98835125448028</v>
      </c>
      <c r="L12" s="29">
        <v>6.91</v>
      </c>
      <c r="M12" s="28">
        <v>14.24</v>
      </c>
      <c r="N12" s="30">
        <f t="shared" si="2"/>
        <v>25.801838610827375</v>
      </c>
      <c r="O12" s="29">
        <v>7.33</v>
      </c>
      <c r="P12" s="28"/>
      <c r="Q12" s="29"/>
      <c r="R12" s="28">
        <v>29454.37</v>
      </c>
      <c r="S12" s="31">
        <f t="shared" si="3"/>
        <v>4.2110912788999997</v>
      </c>
      <c r="T12" s="32">
        <f t="shared" si="4"/>
        <v>4.3330898178068411</v>
      </c>
      <c r="U12" s="30">
        <f t="shared" si="5"/>
        <v>30307.685652982032</v>
      </c>
      <c r="V12" s="29">
        <v>160.15</v>
      </c>
      <c r="W12" s="28">
        <v>269.98</v>
      </c>
      <c r="X12" s="30">
        <f t="shared" si="6"/>
        <v>278.92148760330582</v>
      </c>
      <c r="Y12" s="29">
        <v>34.57</v>
      </c>
      <c r="Z12" s="28">
        <v>70.59</v>
      </c>
      <c r="AA12" s="20">
        <v>7.65</v>
      </c>
      <c r="AB12" s="28">
        <v>4301.63</v>
      </c>
      <c r="AC12" s="31">
        <f t="shared" si="7"/>
        <v>0.71755490030000002</v>
      </c>
      <c r="AD12" s="32">
        <f t="shared" si="8"/>
        <v>0.74111838641470895</v>
      </c>
      <c r="AE12" s="30">
        <f t="shared" si="9"/>
        <v>4442.8894335753794</v>
      </c>
      <c r="AF12" s="29">
        <v>53.13</v>
      </c>
      <c r="AG12" s="28">
        <v>34656.68</v>
      </c>
      <c r="AH12" s="31">
        <f t="shared" si="10"/>
        <v>4.8491626655999998</v>
      </c>
      <c r="AI12" s="32">
        <f t="shared" si="11"/>
        <v>5.0182356080321284</v>
      </c>
      <c r="AJ12" s="30">
        <f t="shared" si="12"/>
        <v>35865.034362722472</v>
      </c>
      <c r="AK12" s="29">
        <v>358.06</v>
      </c>
    </row>
    <row r="13" spans="1:37" x14ac:dyDescent="0.25">
      <c r="A13" t="s">
        <v>38</v>
      </c>
      <c r="B13">
        <v>638743</v>
      </c>
      <c r="C13">
        <v>294131</v>
      </c>
      <c r="D13">
        <v>15.8</v>
      </c>
      <c r="E13" s="28"/>
      <c r="F13" s="29"/>
      <c r="G13" s="28">
        <v>1194.74</v>
      </c>
      <c r="H13" s="30">
        <f t="shared" si="0"/>
        <v>1054.0807017543862</v>
      </c>
      <c r="I13" s="29">
        <v>10.61</v>
      </c>
      <c r="J13" s="28">
        <v>278.43</v>
      </c>
      <c r="K13" s="30">
        <f t="shared" si="1"/>
        <v>265.63351254480284</v>
      </c>
      <c r="L13" s="29">
        <v>7.13</v>
      </c>
      <c r="M13" s="28">
        <v>79.13</v>
      </c>
      <c r="N13" s="30">
        <f t="shared" si="2"/>
        <v>92.083758937691513</v>
      </c>
      <c r="O13" s="29">
        <v>6.44</v>
      </c>
      <c r="P13" s="28"/>
      <c r="Q13" s="29"/>
      <c r="R13" s="28">
        <v>7447.54</v>
      </c>
      <c r="S13" s="31">
        <f t="shared" si="3"/>
        <v>1.0647747938000001</v>
      </c>
      <c r="T13" s="32">
        <f t="shared" si="4"/>
        <v>1.1677814826961772</v>
      </c>
      <c r="U13" s="30">
        <f t="shared" si="5"/>
        <v>8168.0176449337432</v>
      </c>
      <c r="V13" s="29">
        <v>66.59</v>
      </c>
      <c r="W13" s="28"/>
      <c r="X13" s="30"/>
      <c r="Y13" s="29"/>
      <c r="Z13" s="28">
        <v>8.19</v>
      </c>
      <c r="AA13" s="20">
        <v>4.9000000000000004</v>
      </c>
      <c r="AB13" s="28">
        <v>1028.6500000000001</v>
      </c>
      <c r="AC13" s="31">
        <f t="shared" si="7"/>
        <v>0.1715891065</v>
      </c>
      <c r="AD13" s="32">
        <f t="shared" si="8"/>
        <v>0.18344137538304395</v>
      </c>
      <c r="AE13" s="30">
        <f t="shared" si="9"/>
        <v>1099.7025081412621</v>
      </c>
      <c r="AF13" s="29">
        <v>23.09</v>
      </c>
      <c r="AG13" s="28">
        <v>26212.81</v>
      </c>
      <c r="AH13" s="31">
        <f t="shared" si="10"/>
        <v>3.6676963752000002</v>
      </c>
      <c r="AI13" s="32">
        <f t="shared" si="11"/>
        <v>3.8320244730923698</v>
      </c>
      <c r="AJ13" s="30">
        <f t="shared" si="12"/>
        <v>27387.253238224483</v>
      </c>
      <c r="AK13" s="29">
        <v>250.79</v>
      </c>
    </row>
    <row r="14" spans="1:37" x14ac:dyDescent="0.25">
      <c r="A14" t="s">
        <v>39</v>
      </c>
      <c r="B14">
        <v>638797</v>
      </c>
      <c r="C14">
        <v>294123</v>
      </c>
      <c r="D14">
        <v>14.3</v>
      </c>
      <c r="E14" s="28">
        <v>9.77</v>
      </c>
      <c r="F14" s="29">
        <v>1.99</v>
      </c>
      <c r="G14" s="28">
        <v>44.68</v>
      </c>
      <c r="H14" s="30">
        <f t="shared" si="0"/>
        <v>45.256140350877196</v>
      </c>
      <c r="I14" s="29">
        <v>3.18</v>
      </c>
      <c r="J14" s="28">
        <v>88.65</v>
      </c>
      <c r="K14" s="30">
        <f t="shared" si="1"/>
        <v>95.579749103942646</v>
      </c>
      <c r="L14" s="29">
        <v>5.87</v>
      </c>
      <c r="M14" s="28">
        <v>11.12</v>
      </c>
      <c r="N14" s="30">
        <f t="shared" si="2"/>
        <v>22.614913176710932</v>
      </c>
      <c r="O14" s="29">
        <v>7.21</v>
      </c>
      <c r="P14" s="28"/>
      <c r="Q14" s="29"/>
      <c r="R14" s="28">
        <v>26914.09</v>
      </c>
      <c r="S14" s="31">
        <f t="shared" si="3"/>
        <v>3.8479074473000003</v>
      </c>
      <c r="T14" s="32">
        <f t="shared" si="4"/>
        <v>3.9677137296780689</v>
      </c>
      <c r="U14" s="30">
        <f t="shared" si="5"/>
        <v>27752.071970889479</v>
      </c>
      <c r="V14" s="29">
        <v>149.68</v>
      </c>
      <c r="W14" s="28">
        <v>173.07</v>
      </c>
      <c r="X14" s="30">
        <f t="shared" si="6"/>
        <v>178.80785123966942</v>
      </c>
      <c r="Y14" s="29">
        <v>33.15</v>
      </c>
      <c r="Z14" s="28">
        <v>52.08</v>
      </c>
      <c r="AA14" s="20">
        <v>7.45</v>
      </c>
      <c r="AB14" s="28">
        <v>4418.8100000000004</v>
      </c>
      <c r="AC14" s="31">
        <f t="shared" si="7"/>
        <v>0.73710169609999998</v>
      </c>
      <c r="AD14" s="32">
        <f t="shared" si="8"/>
        <v>0.76108446996935653</v>
      </c>
      <c r="AE14" s="30">
        <f t="shared" si="9"/>
        <v>4562.5829984374832</v>
      </c>
      <c r="AF14" s="29">
        <v>51.03</v>
      </c>
      <c r="AG14" s="28">
        <v>8068.36</v>
      </c>
      <c r="AH14" s="31">
        <f t="shared" si="10"/>
        <v>1.1289249312</v>
      </c>
      <c r="AI14" s="32">
        <f t="shared" si="11"/>
        <v>1.2830571598393574</v>
      </c>
      <c r="AJ14" s="30">
        <f t="shared" si="12"/>
        <v>9169.9339611160467</v>
      </c>
      <c r="AK14" s="29">
        <v>191.35</v>
      </c>
    </row>
    <row r="15" spans="1:37" x14ac:dyDescent="0.25">
      <c r="A15" t="s">
        <v>40</v>
      </c>
      <c r="B15">
        <v>638784</v>
      </c>
      <c r="C15">
        <v>294121</v>
      </c>
      <c r="D15">
        <v>1.5</v>
      </c>
      <c r="E15" s="28"/>
      <c r="F15" s="29"/>
      <c r="G15" s="28">
        <v>178.83</v>
      </c>
      <c r="H15" s="30">
        <f t="shared" si="0"/>
        <v>162.93157894736845</v>
      </c>
      <c r="I15" s="29">
        <v>5.28</v>
      </c>
      <c r="J15" s="28">
        <v>343.28</v>
      </c>
      <c r="K15" s="30">
        <f t="shared" si="1"/>
        <v>323.74283154121861</v>
      </c>
      <c r="L15" s="29">
        <v>9.59</v>
      </c>
      <c r="M15" s="28">
        <v>42.75</v>
      </c>
      <c r="N15" s="30">
        <f t="shared" si="2"/>
        <v>54.923391215526046</v>
      </c>
      <c r="O15" s="29">
        <v>7.98</v>
      </c>
      <c r="P15" s="28"/>
      <c r="Q15" s="29"/>
      <c r="R15" s="28">
        <v>25734.87</v>
      </c>
      <c r="S15" s="31">
        <f t="shared" si="3"/>
        <v>3.6793143639000001</v>
      </c>
      <c r="T15" s="32">
        <f t="shared" si="4"/>
        <v>3.7981029817907448</v>
      </c>
      <c r="U15" s="30">
        <f t="shared" si="5"/>
        <v>26565.733942720464</v>
      </c>
      <c r="V15" s="29">
        <v>151.19999999999999</v>
      </c>
      <c r="W15" s="28">
        <v>365.14</v>
      </c>
      <c r="X15" s="30">
        <f t="shared" si="6"/>
        <v>377.22727272727275</v>
      </c>
      <c r="Y15" s="29">
        <v>36.659999999999997</v>
      </c>
      <c r="Z15" s="28">
        <v>56.72</v>
      </c>
      <c r="AA15" s="20">
        <v>7.62</v>
      </c>
      <c r="AB15" s="28">
        <v>3693.62</v>
      </c>
      <c r="AC15" s="31">
        <f t="shared" si="7"/>
        <v>0.61613275219999997</v>
      </c>
      <c r="AD15" s="32">
        <f t="shared" si="8"/>
        <v>0.63752068661899897</v>
      </c>
      <c r="AE15" s="30">
        <f t="shared" si="9"/>
        <v>3821.837339601936</v>
      </c>
      <c r="AF15" s="29">
        <v>50.17</v>
      </c>
      <c r="AG15" s="28">
        <v>52921.51</v>
      </c>
      <c r="AH15" s="31">
        <f t="shared" si="10"/>
        <v>7.4047776792000004</v>
      </c>
      <c r="AI15" s="32">
        <f t="shared" si="11"/>
        <v>7.584114135742972</v>
      </c>
      <c r="AJ15" s="30">
        <f t="shared" si="12"/>
        <v>54203.21709364617</v>
      </c>
      <c r="AK15" s="29">
        <v>429.05</v>
      </c>
    </row>
    <row r="16" spans="1:37" x14ac:dyDescent="0.25">
      <c r="A16" t="s">
        <v>41</v>
      </c>
      <c r="B16">
        <v>638774</v>
      </c>
      <c r="C16">
        <v>294121</v>
      </c>
      <c r="D16">
        <v>1.3</v>
      </c>
      <c r="E16" s="28">
        <v>8.6300000000000008</v>
      </c>
      <c r="F16" s="29">
        <v>3.11</v>
      </c>
      <c r="G16" s="28">
        <v>176.99</v>
      </c>
      <c r="H16" s="30">
        <f t="shared" si="0"/>
        <v>161.31754385964916</v>
      </c>
      <c r="I16" s="29">
        <v>5.22</v>
      </c>
      <c r="J16" s="28">
        <v>1334.16</v>
      </c>
      <c r="K16" s="30">
        <f t="shared" si="1"/>
        <v>1211.6281362007169</v>
      </c>
      <c r="L16" s="29">
        <v>17.88</v>
      </c>
      <c r="M16" s="28">
        <v>23.33</v>
      </c>
      <c r="N16" s="30">
        <f t="shared" si="2"/>
        <v>35.086823289070473</v>
      </c>
      <c r="O16" s="29">
        <v>7.64</v>
      </c>
      <c r="P16" s="28"/>
      <c r="Q16" s="29"/>
      <c r="R16" s="28">
        <v>27705.42</v>
      </c>
      <c r="S16" s="31">
        <f t="shared" si="3"/>
        <v>3.9610438973999997</v>
      </c>
      <c r="T16" s="32">
        <f t="shared" si="4"/>
        <v>4.0815330959758551</v>
      </c>
      <c r="U16" s="30">
        <f t="shared" si="5"/>
        <v>28548.178610728512</v>
      </c>
      <c r="V16" s="29">
        <v>157.88</v>
      </c>
      <c r="W16" s="28">
        <v>410.04</v>
      </c>
      <c r="X16" s="30">
        <f t="shared" si="6"/>
        <v>423.61157024793391</v>
      </c>
      <c r="Y16" s="29">
        <v>36.590000000000003</v>
      </c>
      <c r="Z16" s="28">
        <v>56.45</v>
      </c>
      <c r="AA16" s="20">
        <v>8.16</v>
      </c>
      <c r="AB16" s="28">
        <v>3422.04</v>
      </c>
      <c r="AC16" s="31">
        <f t="shared" si="7"/>
        <v>0.57083049239999994</v>
      </c>
      <c r="AD16" s="32">
        <f t="shared" si="8"/>
        <v>0.59124667252298257</v>
      </c>
      <c r="AE16" s="30">
        <f t="shared" si="9"/>
        <v>3544.4318237694538</v>
      </c>
      <c r="AF16" s="29">
        <v>54.92</v>
      </c>
      <c r="AG16" s="28">
        <v>97966.45</v>
      </c>
      <c r="AH16" s="31">
        <f t="shared" si="10"/>
        <v>13.707465683999999</v>
      </c>
      <c r="AI16" s="32">
        <f t="shared" si="11"/>
        <v>13.912114140562247</v>
      </c>
      <c r="AJ16" s="30">
        <f t="shared" si="12"/>
        <v>99429.060467140138</v>
      </c>
      <c r="AK16" s="29">
        <v>585.52</v>
      </c>
    </row>
    <row r="17" spans="1:37" x14ac:dyDescent="0.25">
      <c r="A17" t="s">
        <v>42</v>
      </c>
      <c r="B17">
        <v>638759</v>
      </c>
      <c r="C17">
        <v>294123</v>
      </c>
      <c r="D17">
        <v>2.1</v>
      </c>
      <c r="E17" s="28"/>
      <c r="F17" s="20"/>
      <c r="G17" s="33">
        <v>1081.44</v>
      </c>
      <c r="H17" s="30">
        <f t="shared" si="0"/>
        <v>954.69473684210539</v>
      </c>
      <c r="I17" s="20">
        <v>12.77</v>
      </c>
      <c r="J17" s="33">
        <v>1883.26</v>
      </c>
      <c r="K17" s="30">
        <f t="shared" si="1"/>
        <v>1703.6532258064515</v>
      </c>
      <c r="L17" s="20">
        <v>21.86</v>
      </c>
      <c r="M17" s="28">
        <v>45.64</v>
      </c>
      <c r="N17" s="30">
        <f t="shared" si="2"/>
        <v>57.875383043922369</v>
      </c>
      <c r="O17" s="20">
        <v>8.23</v>
      </c>
      <c r="P17" s="34"/>
      <c r="Q17" s="17"/>
      <c r="R17" s="33">
        <v>26514.12</v>
      </c>
      <c r="S17" s="31">
        <f t="shared" si="3"/>
        <v>3.7907237363999999</v>
      </c>
      <c r="T17" s="32">
        <f t="shared" si="4"/>
        <v>3.9101848454728372</v>
      </c>
      <c r="U17" s="30">
        <f t="shared" si="5"/>
        <v>27349.687665054469</v>
      </c>
      <c r="V17" s="20">
        <v>158</v>
      </c>
      <c r="W17" s="28">
        <v>792.51</v>
      </c>
      <c r="X17" s="30">
        <f t="shared" si="6"/>
        <v>818.72520661157023</v>
      </c>
      <c r="Y17" s="20">
        <v>42.53</v>
      </c>
      <c r="Z17" s="28">
        <v>64.11</v>
      </c>
      <c r="AA17" s="20">
        <v>8.31</v>
      </c>
      <c r="AB17" s="33">
        <v>3099.77</v>
      </c>
      <c r="AC17" s="31">
        <f t="shared" si="7"/>
        <v>0.51707263370000001</v>
      </c>
      <c r="AD17" s="32">
        <f t="shared" si="8"/>
        <v>0.53633568304392243</v>
      </c>
      <c r="AE17" s="30">
        <f t="shared" si="9"/>
        <v>3215.2489841371771</v>
      </c>
      <c r="AF17" s="20">
        <v>55.66</v>
      </c>
      <c r="AG17" s="33">
        <v>109092.52</v>
      </c>
      <c r="AH17" s="31">
        <f t="shared" si="10"/>
        <v>15.264225398400001</v>
      </c>
      <c r="AI17" s="32">
        <f t="shared" si="11"/>
        <v>15.475125902008031</v>
      </c>
      <c r="AJ17" s="30">
        <f t="shared" si="12"/>
        <v>110599.81347918833</v>
      </c>
      <c r="AK17" s="20">
        <v>618.07000000000005</v>
      </c>
    </row>
    <row r="18" spans="1:37" x14ac:dyDescent="0.25">
      <c r="A18" t="s">
        <v>43</v>
      </c>
      <c r="B18">
        <v>638749</v>
      </c>
      <c r="C18">
        <v>294121</v>
      </c>
      <c r="D18">
        <v>4.5</v>
      </c>
      <c r="E18" s="28"/>
      <c r="F18" s="20"/>
      <c r="G18" s="33">
        <v>448.22</v>
      </c>
      <c r="H18" s="30">
        <f t="shared" si="0"/>
        <v>399.23859649122812</v>
      </c>
      <c r="I18" s="20">
        <v>7.88</v>
      </c>
      <c r="J18" s="28">
        <v>133.21</v>
      </c>
      <c r="K18" s="30">
        <f t="shared" si="1"/>
        <v>135.50806451612902</v>
      </c>
      <c r="L18" s="20">
        <v>6.67</v>
      </c>
      <c r="M18" s="28">
        <v>17.09</v>
      </c>
      <c r="N18" s="30">
        <f t="shared" si="2"/>
        <v>28.712972420837588</v>
      </c>
      <c r="O18" s="20">
        <v>7.36</v>
      </c>
      <c r="P18" s="34"/>
      <c r="Q18" s="17"/>
      <c r="R18" s="33">
        <v>29230.79</v>
      </c>
      <c r="S18" s="31">
        <f t="shared" si="3"/>
        <v>4.1791260462999995</v>
      </c>
      <c r="T18" s="32">
        <f t="shared" si="4"/>
        <v>4.3009316361167</v>
      </c>
      <c r="U18" s="30">
        <f t="shared" si="5"/>
        <v>30082.756075517245</v>
      </c>
      <c r="V18" s="20">
        <v>158.63</v>
      </c>
      <c r="W18" s="28">
        <v>307.55</v>
      </c>
      <c r="X18" s="30">
        <f t="shared" si="6"/>
        <v>317.73347107438019</v>
      </c>
      <c r="Y18" s="20">
        <v>35.229999999999997</v>
      </c>
      <c r="Z18" s="28">
        <v>64.099999999999994</v>
      </c>
      <c r="AA18" s="20">
        <v>7.75</v>
      </c>
      <c r="AB18" s="33">
        <v>4090.29</v>
      </c>
      <c r="AC18" s="31">
        <f t="shared" si="7"/>
        <v>0.68230127489999992</v>
      </c>
      <c r="AD18" s="32">
        <f t="shared" si="8"/>
        <v>0.70510855454545451</v>
      </c>
      <c r="AE18" s="30">
        <f t="shared" si="9"/>
        <v>4227.0160934323758</v>
      </c>
      <c r="AF18" s="20">
        <v>51.8</v>
      </c>
      <c r="AG18" s="33">
        <v>25379.13</v>
      </c>
      <c r="AH18" s="31">
        <f t="shared" si="10"/>
        <v>3.5510478696000001</v>
      </c>
      <c r="AI18" s="32">
        <f t="shared" si="11"/>
        <v>3.7149074995983935</v>
      </c>
      <c r="AJ18" s="30">
        <f t="shared" si="12"/>
        <v>26550.225125774683</v>
      </c>
      <c r="AK18" s="20">
        <v>313.45</v>
      </c>
    </row>
    <row r="19" spans="1:37" x14ac:dyDescent="0.25">
      <c r="A19" t="s">
        <v>44</v>
      </c>
      <c r="B19">
        <v>638737</v>
      </c>
      <c r="C19">
        <v>294123</v>
      </c>
      <c r="D19">
        <v>16.3</v>
      </c>
      <c r="E19" s="28"/>
      <c r="F19" s="20"/>
      <c r="G19" s="33">
        <v>345.83</v>
      </c>
      <c r="H19" s="30">
        <f t="shared" si="0"/>
        <v>309.42280701754385</v>
      </c>
      <c r="I19" s="20">
        <v>6.83</v>
      </c>
      <c r="J19" s="33">
        <v>135.18</v>
      </c>
      <c r="K19" s="30">
        <f t="shared" si="1"/>
        <v>137.27329749103941</v>
      </c>
      <c r="L19" s="20">
        <v>6.56</v>
      </c>
      <c r="M19" s="28">
        <v>13.18</v>
      </c>
      <c r="N19" s="30">
        <f t="shared" si="2"/>
        <v>24.719101123595504</v>
      </c>
      <c r="O19" s="20">
        <v>7.07</v>
      </c>
      <c r="P19" s="34"/>
      <c r="Q19" s="17"/>
      <c r="R19" s="33">
        <v>28183.21</v>
      </c>
      <c r="S19" s="31">
        <f t="shared" si="3"/>
        <v>4.0293535337000002</v>
      </c>
      <c r="T19" s="32">
        <f t="shared" si="4"/>
        <v>4.1502550640845071</v>
      </c>
      <c r="U19" s="30">
        <f t="shared" si="5"/>
        <v>29028.852654994102</v>
      </c>
      <c r="V19" s="20">
        <v>152.13999999999999</v>
      </c>
      <c r="W19" s="28">
        <v>243.1</v>
      </c>
      <c r="X19" s="30">
        <f t="shared" si="6"/>
        <v>251.15289256198346</v>
      </c>
      <c r="Y19" s="20">
        <v>33.520000000000003</v>
      </c>
      <c r="Z19" s="33">
        <v>57.84</v>
      </c>
      <c r="AA19" s="20">
        <v>7.36</v>
      </c>
      <c r="AB19" s="33">
        <v>3989</v>
      </c>
      <c r="AC19" s="31">
        <f t="shared" si="7"/>
        <v>0.66540508999999992</v>
      </c>
      <c r="AD19" s="32">
        <f t="shared" si="8"/>
        <v>0.6878499387129724</v>
      </c>
      <c r="AE19" s="30">
        <f t="shared" si="9"/>
        <v>4123.5533763741523</v>
      </c>
      <c r="AF19" s="20">
        <v>48.73</v>
      </c>
      <c r="AG19" s="33">
        <v>15620.19</v>
      </c>
      <c r="AH19" s="31">
        <f t="shared" si="10"/>
        <v>2.1855769848</v>
      </c>
      <c r="AI19" s="32">
        <f t="shared" si="11"/>
        <v>2.3439527959839359</v>
      </c>
      <c r="AJ19" s="30">
        <f t="shared" si="12"/>
        <v>16752.092595654201</v>
      </c>
      <c r="AK19" s="20">
        <v>248.27</v>
      </c>
    </row>
    <row r="20" spans="1:37" x14ac:dyDescent="0.25">
      <c r="A20" t="s">
        <v>45</v>
      </c>
      <c r="B20">
        <v>638794</v>
      </c>
      <c r="C20">
        <v>294117</v>
      </c>
      <c r="D20">
        <v>11</v>
      </c>
      <c r="E20" s="28">
        <v>9.0299999999999994</v>
      </c>
      <c r="F20" s="20">
        <v>2.15</v>
      </c>
      <c r="G20" s="33">
        <v>61.12</v>
      </c>
      <c r="H20" s="30">
        <f t="shared" si="0"/>
        <v>59.677192982456141</v>
      </c>
      <c r="I20" s="20">
        <v>3.5</v>
      </c>
      <c r="J20" s="33">
        <v>110.8</v>
      </c>
      <c r="K20" s="30">
        <f t="shared" si="1"/>
        <v>115.4274193548387</v>
      </c>
      <c r="L20" s="20">
        <v>6.26</v>
      </c>
      <c r="M20" s="28">
        <v>13.38</v>
      </c>
      <c r="N20" s="30">
        <f t="shared" si="2"/>
        <v>24.923391215526046</v>
      </c>
      <c r="O20" s="20">
        <v>7.23</v>
      </c>
      <c r="P20" s="34"/>
      <c r="Q20" s="17"/>
      <c r="R20" s="33">
        <v>30229.78</v>
      </c>
      <c r="S20" s="31">
        <f t="shared" si="3"/>
        <v>4.3219516465999996</v>
      </c>
      <c r="T20" s="32">
        <f t="shared" si="4"/>
        <v>4.4446193627766597</v>
      </c>
      <c r="U20" s="30">
        <f t="shared" si="5"/>
        <v>31087.776196241586</v>
      </c>
      <c r="V20" s="20">
        <v>160.59</v>
      </c>
      <c r="W20" s="28">
        <v>274.64</v>
      </c>
      <c r="X20" s="30">
        <f t="shared" si="6"/>
        <v>283.73553719008265</v>
      </c>
      <c r="Y20" s="20">
        <v>34.54</v>
      </c>
      <c r="Z20" s="28">
        <v>66.02</v>
      </c>
      <c r="AA20" s="20">
        <v>7.65</v>
      </c>
      <c r="AB20" s="33">
        <v>4268.16</v>
      </c>
      <c r="AC20" s="31">
        <f t="shared" si="7"/>
        <v>0.71197176959999997</v>
      </c>
      <c r="AD20" s="32">
        <f t="shared" si="8"/>
        <v>0.73541549499489278</v>
      </c>
      <c r="AE20" s="30">
        <f t="shared" si="9"/>
        <v>4408.701486690803</v>
      </c>
      <c r="AF20" s="20">
        <v>51.84</v>
      </c>
      <c r="AG20" s="33">
        <v>16818.5</v>
      </c>
      <c r="AH20" s="31">
        <f t="shared" si="10"/>
        <v>2.3532445200000001</v>
      </c>
      <c r="AI20" s="32">
        <f t="shared" si="11"/>
        <v>2.5122936947791166</v>
      </c>
      <c r="AJ20" s="30">
        <f t="shared" si="12"/>
        <v>17955.21508561404</v>
      </c>
      <c r="AK20" s="20">
        <v>264.63</v>
      </c>
    </row>
    <row r="21" spans="1:37" x14ac:dyDescent="0.25">
      <c r="A21" t="s">
        <v>46</v>
      </c>
      <c r="B21">
        <v>638749</v>
      </c>
      <c r="C21">
        <v>294117</v>
      </c>
      <c r="D21">
        <v>3.2</v>
      </c>
      <c r="E21" s="33"/>
      <c r="F21" s="20"/>
      <c r="G21" s="33">
        <v>720.88</v>
      </c>
      <c r="H21" s="30">
        <f t="shared" si="0"/>
        <v>638.41403508771941</v>
      </c>
      <c r="I21" s="20">
        <v>10.45</v>
      </c>
      <c r="J21" s="33">
        <v>136.76</v>
      </c>
      <c r="K21" s="30">
        <f t="shared" si="1"/>
        <v>138.68906810035841</v>
      </c>
      <c r="L21" s="20">
        <v>7.06</v>
      </c>
      <c r="M21" s="28">
        <v>18.510000000000002</v>
      </c>
      <c r="N21" s="30">
        <f t="shared" si="2"/>
        <v>30.163432073544435</v>
      </c>
      <c r="O21" s="20">
        <v>7.71</v>
      </c>
      <c r="P21" s="34"/>
      <c r="Q21" s="17"/>
      <c r="R21" s="33">
        <v>26686.34</v>
      </c>
      <c r="S21" s="31">
        <f t="shared" si="3"/>
        <v>3.8153460297999997</v>
      </c>
      <c r="T21" s="32">
        <f t="shared" si="4"/>
        <v>3.9349557643863178</v>
      </c>
      <c r="U21" s="30">
        <f t="shared" si="5"/>
        <v>27522.947222398529</v>
      </c>
      <c r="V21" s="20">
        <v>158.18</v>
      </c>
      <c r="W21" s="28">
        <v>316.83999999999997</v>
      </c>
      <c r="X21" s="30">
        <f t="shared" si="6"/>
        <v>327.3305785123967</v>
      </c>
      <c r="Y21" s="20">
        <v>37.020000000000003</v>
      </c>
      <c r="Z21" s="33">
        <v>56.77</v>
      </c>
      <c r="AA21" s="20">
        <v>7.21</v>
      </c>
      <c r="AB21" s="33">
        <v>3624.31</v>
      </c>
      <c r="AC21" s="31">
        <f t="shared" si="7"/>
        <v>0.60457115109999993</v>
      </c>
      <c r="AD21" s="32">
        <f t="shared" si="8"/>
        <v>0.62571108386108265</v>
      </c>
      <c r="AE21" s="30">
        <f t="shared" si="9"/>
        <v>3751.0406082434065</v>
      </c>
      <c r="AF21" s="20">
        <v>47.44</v>
      </c>
      <c r="AG21" s="33">
        <v>20827.03</v>
      </c>
      <c r="AH21" s="31">
        <f t="shared" si="10"/>
        <v>2.9141180375999998</v>
      </c>
      <c r="AI21" s="32">
        <f t="shared" si="11"/>
        <v>3.0754197164658632</v>
      </c>
      <c r="AJ21" s="30">
        <f t="shared" si="12"/>
        <v>21979.843599670261</v>
      </c>
      <c r="AK21" s="20">
        <v>282.57</v>
      </c>
    </row>
    <row r="22" spans="1:37" x14ac:dyDescent="0.25">
      <c r="A22" t="s">
        <v>47</v>
      </c>
      <c r="B22">
        <v>638738</v>
      </c>
      <c r="C22">
        <v>294118</v>
      </c>
      <c r="D22">
        <v>14.2</v>
      </c>
      <c r="E22" s="28">
        <v>3.05</v>
      </c>
      <c r="F22" s="20">
        <v>1.99</v>
      </c>
      <c r="G22" s="33">
        <v>57.34</v>
      </c>
      <c r="H22" s="30">
        <f t="shared" si="0"/>
        <v>56.361403508771943</v>
      </c>
      <c r="I22" s="20">
        <v>3.34</v>
      </c>
      <c r="J22" s="33">
        <v>84.29</v>
      </c>
      <c r="K22" s="30">
        <f t="shared" si="1"/>
        <v>91.672939068100348</v>
      </c>
      <c r="L22" s="20">
        <v>5.72</v>
      </c>
      <c r="M22" s="28">
        <v>16.8</v>
      </c>
      <c r="N22" s="30">
        <f t="shared" si="2"/>
        <v>28.416751787538306</v>
      </c>
      <c r="O22" s="20">
        <v>7.2</v>
      </c>
      <c r="P22" s="34"/>
      <c r="Q22" s="17"/>
      <c r="R22" s="33">
        <v>19762.3</v>
      </c>
      <c r="S22" s="31">
        <f t="shared" si="3"/>
        <v>2.825416031</v>
      </c>
      <c r="T22" s="32">
        <f t="shared" si="4"/>
        <v>2.9390503329979882</v>
      </c>
      <c r="U22" s="30">
        <f t="shared" si="5"/>
        <v>20557.112212338172</v>
      </c>
      <c r="V22" s="20">
        <v>125.97</v>
      </c>
      <c r="W22" s="28">
        <v>442.79</v>
      </c>
      <c r="X22" s="30">
        <f t="shared" si="6"/>
        <v>457.44421487603313</v>
      </c>
      <c r="Y22" s="20">
        <v>36.950000000000003</v>
      </c>
      <c r="Z22" s="28">
        <v>44.81</v>
      </c>
      <c r="AA22" s="20">
        <v>6.77</v>
      </c>
      <c r="AB22" s="33">
        <v>3567.2</v>
      </c>
      <c r="AC22" s="31">
        <f t="shared" si="7"/>
        <v>0.59504463199999991</v>
      </c>
      <c r="AD22" s="32">
        <f t="shared" si="8"/>
        <v>0.61598021654749735</v>
      </c>
      <c r="AE22" s="30">
        <f t="shared" si="9"/>
        <v>3692.7055724926408</v>
      </c>
      <c r="AF22" s="20">
        <v>43.36</v>
      </c>
      <c r="AG22" s="33">
        <v>11219.98</v>
      </c>
      <c r="AH22" s="31">
        <f t="shared" si="10"/>
        <v>1.5698996016</v>
      </c>
      <c r="AI22" s="32">
        <f t="shared" si="11"/>
        <v>1.7258028128514056</v>
      </c>
      <c r="AJ22" s="30">
        <f t="shared" si="12"/>
        <v>12334.211069549783</v>
      </c>
      <c r="AK22" s="20">
        <v>199.39</v>
      </c>
    </row>
    <row r="23" spans="1:37" x14ac:dyDescent="0.25">
      <c r="A23" t="s">
        <v>48</v>
      </c>
      <c r="B23">
        <v>638787</v>
      </c>
      <c r="C23">
        <v>294110</v>
      </c>
      <c r="D23">
        <v>5</v>
      </c>
      <c r="E23" s="28">
        <v>8.98</v>
      </c>
      <c r="F23" s="20">
        <v>2.37</v>
      </c>
      <c r="G23" s="33">
        <v>83.25</v>
      </c>
      <c r="H23" s="30">
        <f t="shared" si="0"/>
        <v>79.089473684210532</v>
      </c>
      <c r="I23" s="20">
        <v>3.88</v>
      </c>
      <c r="J23" s="33">
        <v>143.94</v>
      </c>
      <c r="K23" s="30">
        <f t="shared" si="1"/>
        <v>145.12275985663081</v>
      </c>
      <c r="L23" s="20">
        <v>6.84</v>
      </c>
      <c r="M23" s="28">
        <v>19.21</v>
      </c>
      <c r="N23" s="30">
        <f t="shared" si="2"/>
        <v>30.878447395301329</v>
      </c>
      <c r="O23" s="20">
        <v>7.38</v>
      </c>
      <c r="P23" s="34"/>
      <c r="Q23" s="17"/>
      <c r="R23" s="33">
        <v>29645.119999999999</v>
      </c>
      <c r="S23" s="31">
        <f t="shared" si="3"/>
        <v>4.2383628063999996</v>
      </c>
      <c r="T23" s="32">
        <f t="shared" si="4"/>
        <v>4.3605259621730381</v>
      </c>
      <c r="U23" s="30">
        <f t="shared" si="5"/>
        <v>30499.587061432736</v>
      </c>
      <c r="V23" s="20">
        <v>159.04</v>
      </c>
      <c r="W23" s="28">
        <v>248.26</v>
      </c>
      <c r="X23" s="30">
        <f t="shared" si="6"/>
        <v>256.48347107438013</v>
      </c>
      <c r="Y23" s="20">
        <v>34.35</v>
      </c>
      <c r="Z23" s="33">
        <v>70.430000000000007</v>
      </c>
      <c r="AA23" s="20">
        <v>7.48</v>
      </c>
      <c r="AB23" s="33">
        <v>3962.72</v>
      </c>
      <c r="AC23" s="31">
        <f t="shared" si="7"/>
        <v>0.66102132319999984</v>
      </c>
      <c r="AD23" s="32">
        <f t="shared" si="8"/>
        <v>0.683372138100102</v>
      </c>
      <c r="AE23" s="30">
        <f t="shared" si="9"/>
        <v>4096.7096582944787</v>
      </c>
      <c r="AF23" s="20">
        <v>49.6</v>
      </c>
      <c r="AG23" s="33">
        <v>9962.76</v>
      </c>
      <c r="AH23" s="31">
        <f t="shared" si="10"/>
        <v>1.3939893792</v>
      </c>
      <c r="AI23" s="32">
        <f t="shared" si="11"/>
        <v>1.549186123694779</v>
      </c>
      <c r="AJ23" s="30">
        <f t="shared" si="12"/>
        <v>11071.941993244562</v>
      </c>
      <c r="AK23" s="20">
        <v>209.81</v>
      </c>
    </row>
    <row r="24" spans="1:37" x14ac:dyDescent="0.25">
      <c r="A24" t="s">
        <v>21</v>
      </c>
      <c r="B24">
        <v>638772</v>
      </c>
      <c r="C24">
        <v>294112</v>
      </c>
      <c r="D24">
        <v>0.9</v>
      </c>
      <c r="E24" s="28"/>
      <c r="F24" s="20"/>
      <c r="G24" s="33">
        <v>388.22</v>
      </c>
      <c r="H24" s="30">
        <f t="shared" si="0"/>
        <v>346.60701754385968</v>
      </c>
      <c r="I24" s="20">
        <v>7.51</v>
      </c>
      <c r="J24" s="33">
        <v>2222.9699999999998</v>
      </c>
      <c r="K24" s="30">
        <f t="shared" si="1"/>
        <v>2008.052867383512</v>
      </c>
      <c r="L24" s="20">
        <v>23.56</v>
      </c>
      <c r="M24" s="28">
        <v>17.29</v>
      </c>
      <c r="N24" s="30">
        <f t="shared" si="2"/>
        <v>28.917262512768129</v>
      </c>
      <c r="O24" s="20">
        <v>7.59</v>
      </c>
      <c r="P24" s="34"/>
      <c r="Q24" s="17"/>
      <c r="R24" s="33">
        <v>27420.61</v>
      </c>
      <c r="S24" s="31">
        <f t="shared" si="3"/>
        <v>3.9203246116999999</v>
      </c>
      <c r="T24" s="32">
        <f t="shared" si="4"/>
        <v>4.0405680198189131</v>
      </c>
      <c r="U24" s="30">
        <f t="shared" si="5"/>
        <v>28261.64943567821</v>
      </c>
      <c r="V24" s="20">
        <v>157.24</v>
      </c>
      <c r="W24" s="28">
        <v>481.82</v>
      </c>
      <c r="X24" s="30">
        <f t="shared" si="6"/>
        <v>497.7644628099174</v>
      </c>
      <c r="Y24" s="20">
        <v>37.96</v>
      </c>
      <c r="Z24" s="28">
        <v>65.52</v>
      </c>
      <c r="AA24" s="20">
        <v>8.06</v>
      </c>
      <c r="AB24" s="33">
        <v>3571.49</v>
      </c>
      <c r="AC24" s="31">
        <f t="shared" si="7"/>
        <v>0.59576024689999996</v>
      </c>
      <c r="AD24" s="32">
        <f t="shared" si="8"/>
        <v>0.61671118171603678</v>
      </c>
      <c r="AE24" s="30">
        <f t="shared" si="9"/>
        <v>3697.087594964551</v>
      </c>
      <c r="AF24" s="20">
        <v>52.96</v>
      </c>
      <c r="AG24" s="33">
        <v>71249.289999999994</v>
      </c>
      <c r="AH24" s="31">
        <f t="shared" si="10"/>
        <v>9.9692006567999982</v>
      </c>
      <c r="AI24" s="32">
        <f t="shared" si="11"/>
        <v>10.158836000803211</v>
      </c>
      <c r="AJ24" s="30">
        <f t="shared" si="12"/>
        <v>72604.602635814823</v>
      </c>
      <c r="AK24" s="20">
        <v>506.34</v>
      </c>
    </row>
    <row r="25" spans="1:37" x14ac:dyDescent="0.25">
      <c r="A25" t="s">
        <v>22</v>
      </c>
      <c r="B25">
        <v>638759</v>
      </c>
      <c r="C25">
        <v>294112</v>
      </c>
      <c r="D25">
        <v>0.4</v>
      </c>
      <c r="E25" s="28"/>
      <c r="F25" s="20"/>
      <c r="G25" s="33">
        <v>2309.5700000000002</v>
      </c>
      <c r="H25" s="30">
        <f t="shared" si="0"/>
        <v>2032.0017543859651</v>
      </c>
      <c r="I25" s="20">
        <v>19.86</v>
      </c>
      <c r="J25" s="33">
        <v>6527.8</v>
      </c>
      <c r="K25" s="30">
        <f t="shared" si="1"/>
        <v>5865.4274193548381</v>
      </c>
      <c r="L25" s="20">
        <v>45.09</v>
      </c>
      <c r="M25" s="28">
        <v>34.53</v>
      </c>
      <c r="N25" s="30">
        <f t="shared" si="2"/>
        <v>46.527068437180795</v>
      </c>
      <c r="O25" s="20">
        <v>8.2200000000000006</v>
      </c>
      <c r="P25" s="34"/>
      <c r="Q25" s="17"/>
      <c r="R25" s="33">
        <v>18412.310000000001</v>
      </c>
      <c r="S25" s="31">
        <f t="shared" si="3"/>
        <v>2.6324079607000002</v>
      </c>
      <c r="T25" s="32">
        <f t="shared" si="4"/>
        <v>2.744877224044266</v>
      </c>
      <c r="U25" s="30">
        <f t="shared" si="5"/>
        <v>19198.973379340183</v>
      </c>
      <c r="V25" s="20">
        <v>130.13</v>
      </c>
      <c r="W25" s="28">
        <v>705.83</v>
      </c>
      <c r="X25" s="30">
        <f t="shared" si="6"/>
        <v>729.17975206611573</v>
      </c>
      <c r="Y25" s="20">
        <v>41.06</v>
      </c>
      <c r="Z25" s="28">
        <v>38.770000000000003</v>
      </c>
      <c r="AA25" s="20">
        <v>8.23</v>
      </c>
      <c r="AB25" s="33">
        <v>1939.21</v>
      </c>
      <c r="AC25" s="31">
        <f t="shared" si="7"/>
        <v>0.32347962009999998</v>
      </c>
      <c r="AD25" s="32">
        <f t="shared" si="8"/>
        <v>0.33859001031664965</v>
      </c>
      <c r="AE25" s="30">
        <f t="shared" si="9"/>
        <v>2029.7944386826309</v>
      </c>
      <c r="AF25" s="20">
        <v>52.11</v>
      </c>
      <c r="AG25" s="33">
        <v>164264.09</v>
      </c>
      <c r="AH25" s="31">
        <f t="shared" si="10"/>
        <v>22.983831472799999</v>
      </c>
      <c r="AI25" s="32">
        <f t="shared" si="11"/>
        <v>23.225734410441767</v>
      </c>
      <c r="AJ25" s="30">
        <f t="shared" si="12"/>
        <v>165992.95604946945</v>
      </c>
      <c r="AK25" s="20">
        <v>759.09</v>
      </c>
    </row>
    <row r="26" spans="1:37" x14ac:dyDescent="0.25">
      <c r="A26" t="s">
        <v>49</v>
      </c>
      <c r="B26">
        <v>638751</v>
      </c>
      <c r="C26">
        <v>294108</v>
      </c>
      <c r="D26">
        <v>5.5</v>
      </c>
      <c r="E26" s="28">
        <v>8.07</v>
      </c>
      <c r="F26" s="20">
        <v>3.35</v>
      </c>
      <c r="G26" s="33">
        <v>210.44</v>
      </c>
      <c r="H26" s="30">
        <f t="shared" si="0"/>
        <v>190.65964912280702</v>
      </c>
      <c r="I26" s="20">
        <v>5.63</v>
      </c>
      <c r="J26" s="33">
        <v>279.5</v>
      </c>
      <c r="K26" s="30">
        <f t="shared" si="1"/>
        <v>266.59229390681003</v>
      </c>
      <c r="L26" s="20">
        <v>8.7799999999999994</v>
      </c>
      <c r="M26" s="28">
        <v>32.01</v>
      </c>
      <c r="N26" s="30">
        <f t="shared" si="2"/>
        <v>43.953013278855977</v>
      </c>
      <c r="O26" s="20">
        <v>7.73</v>
      </c>
      <c r="P26" s="34"/>
      <c r="Q26" s="17"/>
      <c r="R26" s="33">
        <v>27680.639999999999</v>
      </c>
      <c r="S26" s="31">
        <f t="shared" si="3"/>
        <v>3.9575011007999996</v>
      </c>
      <c r="T26" s="32">
        <f t="shared" si="4"/>
        <v>4.0779689142857132</v>
      </c>
      <c r="U26" s="30">
        <f t="shared" si="5"/>
        <v>28523.249033263713</v>
      </c>
      <c r="V26" s="20">
        <v>157</v>
      </c>
      <c r="W26" s="28">
        <v>355.47</v>
      </c>
      <c r="X26" s="30">
        <f t="shared" si="6"/>
        <v>367.23760330578517</v>
      </c>
      <c r="Y26" s="20">
        <v>36.22</v>
      </c>
      <c r="Z26" s="33">
        <v>56.91</v>
      </c>
      <c r="AA26" s="20">
        <v>7.8</v>
      </c>
      <c r="AB26" s="33">
        <v>3530.9</v>
      </c>
      <c r="AC26" s="31">
        <f t="shared" si="7"/>
        <v>0.58898942899999995</v>
      </c>
      <c r="AD26" s="32">
        <f t="shared" si="8"/>
        <v>0.60979512665985702</v>
      </c>
      <c r="AE26" s="30">
        <f t="shared" si="9"/>
        <v>3655.6269208072481</v>
      </c>
      <c r="AF26" s="20">
        <v>51.71</v>
      </c>
      <c r="AG26" s="33">
        <v>60437.3</v>
      </c>
      <c r="AH26" s="31">
        <f t="shared" si="10"/>
        <v>8.4563870160000008</v>
      </c>
      <c r="AI26" s="32">
        <f t="shared" si="11"/>
        <v>8.639946803212851</v>
      </c>
      <c r="AJ26" s="30">
        <f t="shared" si="12"/>
        <v>61749.190989228497</v>
      </c>
      <c r="AK26" s="20">
        <v>460.48</v>
      </c>
    </row>
    <row r="27" spans="1:37" x14ac:dyDescent="0.25">
      <c r="A27" t="s">
        <v>50</v>
      </c>
      <c r="B27">
        <v>638791</v>
      </c>
      <c r="C27">
        <v>294106</v>
      </c>
      <c r="D27">
        <v>10.6</v>
      </c>
      <c r="E27" s="28"/>
      <c r="F27" s="20"/>
      <c r="G27" s="33">
        <v>708.85</v>
      </c>
      <c r="H27" s="30">
        <f t="shared" si="0"/>
        <v>627.86140350877201</v>
      </c>
      <c r="I27" s="20">
        <v>9.77</v>
      </c>
      <c r="J27" s="33">
        <v>168.44</v>
      </c>
      <c r="K27" s="30">
        <f t="shared" si="1"/>
        <v>167.07616487455195</v>
      </c>
      <c r="L27" s="20">
        <v>7.12</v>
      </c>
      <c r="M27" s="28">
        <v>27.25</v>
      </c>
      <c r="N27" s="30">
        <f t="shared" si="2"/>
        <v>39.090909090909086</v>
      </c>
      <c r="O27" s="20">
        <v>7.43</v>
      </c>
      <c r="P27" s="34"/>
      <c r="Q27" s="17"/>
      <c r="R27" s="33">
        <v>26351.64</v>
      </c>
      <c r="S27" s="31">
        <f t="shared" si="3"/>
        <v>3.7674939707999999</v>
      </c>
      <c r="T27" s="32">
        <f t="shared" si="4"/>
        <v>3.8868148599597587</v>
      </c>
      <c r="U27" s="30">
        <f t="shared" si="5"/>
        <v>27186.226900466943</v>
      </c>
      <c r="V27" s="20">
        <v>148.25</v>
      </c>
      <c r="W27" s="28">
        <v>335.81</v>
      </c>
      <c r="X27" s="30">
        <f t="shared" si="6"/>
        <v>346.92768595041326</v>
      </c>
      <c r="Y27" s="20">
        <v>35.22</v>
      </c>
      <c r="Z27" s="28">
        <v>53.88</v>
      </c>
      <c r="AA27" s="20">
        <v>7.38</v>
      </c>
      <c r="AB27" s="33">
        <v>3739.33</v>
      </c>
      <c r="AC27" s="31">
        <f t="shared" si="7"/>
        <v>0.6237576373</v>
      </c>
      <c r="AD27" s="32">
        <f t="shared" si="8"/>
        <v>0.64530912900919313</v>
      </c>
      <c r="AE27" s="30">
        <f t="shared" si="9"/>
        <v>3868.527840112662</v>
      </c>
      <c r="AF27" s="20">
        <v>48.61</v>
      </c>
      <c r="AG27" s="33">
        <v>21736.48</v>
      </c>
      <c r="AH27" s="31">
        <f t="shared" si="10"/>
        <v>3.0413682816000001</v>
      </c>
      <c r="AI27" s="32">
        <f t="shared" si="11"/>
        <v>3.2031810056224899</v>
      </c>
      <c r="AJ27" s="30">
        <f t="shared" si="12"/>
        <v>22892.946009308816</v>
      </c>
      <c r="AK27" s="20">
        <v>287.22000000000003</v>
      </c>
    </row>
    <row r="28" spans="1:37" x14ac:dyDescent="0.25">
      <c r="A28" t="s">
        <v>51</v>
      </c>
      <c r="B28">
        <v>638780</v>
      </c>
      <c r="C28">
        <v>294102</v>
      </c>
      <c r="D28">
        <v>11</v>
      </c>
      <c r="E28" s="28">
        <v>8.3699999999999992</v>
      </c>
      <c r="F28" s="20">
        <v>2.7</v>
      </c>
      <c r="G28" s="33">
        <v>196.08</v>
      </c>
      <c r="H28" s="30">
        <f t="shared" si="0"/>
        <v>178.06315789473686</v>
      </c>
      <c r="I28" s="20">
        <v>4.5</v>
      </c>
      <c r="J28" s="33">
        <v>199.74</v>
      </c>
      <c r="K28" s="30">
        <f t="shared" si="1"/>
        <v>195.12275985663081</v>
      </c>
      <c r="L28" s="20">
        <v>6.38</v>
      </c>
      <c r="M28" s="28">
        <v>16.25</v>
      </c>
      <c r="N28" s="30">
        <f t="shared" si="2"/>
        <v>27.854954034729317</v>
      </c>
      <c r="O28" s="20">
        <v>5.63</v>
      </c>
      <c r="P28" s="34"/>
      <c r="Q28" s="17"/>
      <c r="R28" s="33">
        <v>15584.69</v>
      </c>
      <c r="S28" s="31">
        <f t="shared" si="3"/>
        <v>2.2281431293000002</v>
      </c>
      <c r="T28" s="32">
        <f t="shared" si="4"/>
        <v>2.3381721622736422</v>
      </c>
      <c r="U28" s="30">
        <f t="shared" si="5"/>
        <v>16354.285250567547</v>
      </c>
      <c r="V28" s="20">
        <v>95.96</v>
      </c>
      <c r="W28" s="28"/>
      <c r="X28" s="30"/>
      <c r="Y28" s="20"/>
      <c r="Z28" s="28">
        <v>19.920000000000002</v>
      </c>
      <c r="AA28" s="20">
        <v>5.53</v>
      </c>
      <c r="AB28" s="33">
        <v>1124.21</v>
      </c>
      <c r="AC28" s="31">
        <f t="shared" si="7"/>
        <v>0.18752947010000001</v>
      </c>
      <c r="AD28" s="32">
        <f t="shared" si="8"/>
        <v>0.19972366710929523</v>
      </c>
      <c r="AE28" s="30">
        <f t="shared" si="9"/>
        <v>1197.3123140656749</v>
      </c>
      <c r="AF28" s="20">
        <v>26.27</v>
      </c>
      <c r="AG28" s="33">
        <v>33505.11</v>
      </c>
      <c r="AH28" s="31">
        <f t="shared" si="10"/>
        <v>4.6880349912000003</v>
      </c>
      <c r="AI28" s="32">
        <f t="shared" si="11"/>
        <v>4.8564608345381526</v>
      </c>
      <c r="AJ28" s="30">
        <f t="shared" si="12"/>
        <v>34708.839583606008</v>
      </c>
      <c r="AK28" s="20">
        <v>294.87</v>
      </c>
    </row>
    <row r="29" spans="1:37" x14ac:dyDescent="0.25">
      <c r="A29" t="s">
        <v>52</v>
      </c>
      <c r="B29">
        <v>638768</v>
      </c>
      <c r="C29">
        <v>294104</v>
      </c>
      <c r="D29">
        <v>6.6</v>
      </c>
      <c r="E29" s="33">
        <v>21.46</v>
      </c>
      <c r="F29" s="20">
        <v>3.5</v>
      </c>
      <c r="G29" s="33">
        <v>200.81</v>
      </c>
      <c r="H29" s="30">
        <f t="shared" si="0"/>
        <v>182.21228070175439</v>
      </c>
      <c r="I29" s="20">
        <v>5.7</v>
      </c>
      <c r="J29" s="33">
        <v>294.52</v>
      </c>
      <c r="K29" s="30">
        <f t="shared" si="1"/>
        <v>280.05107526881716</v>
      </c>
      <c r="L29" s="20">
        <v>9.19</v>
      </c>
      <c r="M29" s="28">
        <v>30.17</v>
      </c>
      <c r="N29" s="30">
        <f t="shared" si="2"/>
        <v>42.073544433094995</v>
      </c>
      <c r="O29" s="20">
        <v>7.95</v>
      </c>
      <c r="P29" s="34"/>
      <c r="Q29" s="17"/>
      <c r="R29" s="33">
        <v>54541.06</v>
      </c>
      <c r="S29" s="31">
        <f t="shared" si="3"/>
        <v>7.7977353481999989</v>
      </c>
      <c r="T29" s="32">
        <f t="shared" si="4"/>
        <v>7.9413836501006028</v>
      </c>
      <c r="U29" s="30">
        <f t="shared" si="5"/>
        <v>55545.804365255666</v>
      </c>
      <c r="V29" s="20">
        <v>232.82</v>
      </c>
      <c r="W29" s="28">
        <v>1092.43</v>
      </c>
      <c r="X29" s="30">
        <f t="shared" si="6"/>
        <v>1128.5599173553721</v>
      </c>
      <c r="Y29" s="20">
        <v>44.81</v>
      </c>
      <c r="Z29" s="33">
        <v>80.02</v>
      </c>
      <c r="AA29" s="20">
        <v>10.66</v>
      </c>
      <c r="AB29" s="33">
        <v>3113.03</v>
      </c>
      <c r="AC29" s="31">
        <f t="shared" si="7"/>
        <v>0.51928453429999999</v>
      </c>
      <c r="AD29" s="32">
        <f t="shared" si="8"/>
        <v>0.5385950299284985</v>
      </c>
      <c r="AE29" s="30">
        <f t="shared" si="9"/>
        <v>3228.7934172321716</v>
      </c>
      <c r="AF29" s="20">
        <v>60.01</v>
      </c>
      <c r="AG29" s="33">
        <v>11361.16</v>
      </c>
      <c r="AH29" s="31">
        <f t="shared" si="10"/>
        <v>1.5896535071999998</v>
      </c>
      <c r="AI29" s="32">
        <f t="shared" si="11"/>
        <v>1.7456360514056222</v>
      </c>
      <c r="AJ29" s="30">
        <f t="shared" si="12"/>
        <v>12475.958057501588</v>
      </c>
      <c r="AK29" s="20">
        <v>282.48</v>
      </c>
    </row>
    <row r="30" spans="1:37" x14ac:dyDescent="0.25">
      <c r="A30" t="s">
        <v>53</v>
      </c>
      <c r="B30">
        <v>638792</v>
      </c>
      <c r="C30">
        <v>294098</v>
      </c>
      <c r="D30">
        <v>17.600000000000001</v>
      </c>
      <c r="E30" s="28">
        <v>6.87</v>
      </c>
      <c r="F30" s="20">
        <v>2.68</v>
      </c>
      <c r="G30" s="33">
        <v>122.45</v>
      </c>
      <c r="H30" s="30">
        <f t="shared" si="0"/>
        <v>113.47543859649123</v>
      </c>
      <c r="I30" s="20">
        <v>4.4800000000000004</v>
      </c>
      <c r="J30" s="33">
        <v>120.09</v>
      </c>
      <c r="K30" s="30">
        <f t="shared" si="1"/>
        <v>123.75179211469533</v>
      </c>
      <c r="L30" s="20">
        <v>6.46</v>
      </c>
      <c r="M30" s="28">
        <v>12.55</v>
      </c>
      <c r="N30" s="30">
        <f t="shared" si="2"/>
        <v>24.075587334014301</v>
      </c>
      <c r="O30" s="20">
        <v>7.32</v>
      </c>
      <c r="P30" s="34"/>
      <c r="Q30" s="17"/>
      <c r="R30" s="33">
        <v>29086.54</v>
      </c>
      <c r="S30" s="31">
        <f t="shared" si="3"/>
        <v>4.1585026238000005</v>
      </c>
      <c r="T30" s="32">
        <f t="shared" si="4"/>
        <v>4.2801837261569426</v>
      </c>
      <c r="U30" s="30">
        <f t="shared" si="5"/>
        <v>29937.635351171171</v>
      </c>
      <c r="V30" s="20">
        <v>160.15</v>
      </c>
      <c r="W30" s="28">
        <v>358.48</v>
      </c>
      <c r="X30" s="30">
        <f t="shared" si="6"/>
        <v>370.34710743801656</v>
      </c>
      <c r="Y30" s="20">
        <v>36.020000000000003</v>
      </c>
      <c r="Z30" s="33">
        <v>68.540000000000006</v>
      </c>
      <c r="AA30" s="20">
        <v>8.6300000000000008</v>
      </c>
      <c r="AB30" s="33">
        <v>3878.79</v>
      </c>
      <c r="AC30" s="31">
        <f t="shared" si="7"/>
        <v>0.64702095989999997</v>
      </c>
      <c r="AD30" s="32">
        <f t="shared" si="8"/>
        <v>0.66907146057201228</v>
      </c>
      <c r="AE30" s="30">
        <f t="shared" si="9"/>
        <v>4010.9793212158283</v>
      </c>
      <c r="AF30" s="20">
        <v>57.93</v>
      </c>
      <c r="AG30" s="33">
        <v>47331.47</v>
      </c>
      <c r="AH30" s="31">
        <f t="shared" si="10"/>
        <v>6.6226192823999996</v>
      </c>
      <c r="AI30" s="32">
        <f t="shared" si="11"/>
        <v>6.7988145405622484</v>
      </c>
      <c r="AJ30" s="30">
        <f t="shared" si="12"/>
        <v>48590.727133806809</v>
      </c>
      <c r="AK30" s="20">
        <v>456.65</v>
      </c>
    </row>
    <row r="31" spans="1:37" x14ac:dyDescent="0.25">
      <c r="A31" t="s">
        <v>54</v>
      </c>
      <c r="B31">
        <v>638779</v>
      </c>
      <c r="C31">
        <v>294099</v>
      </c>
      <c r="D31">
        <v>14</v>
      </c>
      <c r="E31" s="28">
        <v>4.71</v>
      </c>
      <c r="F31" s="20">
        <v>2.13</v>
      </c>
      <c r="G31" s="33">
        <v>104.69</v>
      </c>
      <c r="H31" s="30">
        <f t="shared" si="0"/>
        <v>97.89649122807019</v>
      </c>
      <c r="I31" s="20">
        <v>3.54</v>
      </c>
      <c r="J31" s="33">
        <v>219.59</v>
      </c>
      <c r="K31" s="30">
        <f t="shared" si="1"/>
        <v>212.90949820788529</v>
      </c>
      <c r="L31" s="20">
        <v>6.76</v>
      </c>
      <c r="M31" s="28"/>
      <c r="N31" s="30"/>
      <c r="O31" s="20">
        <v>7.88</v>
      </c>
      <c r="P31" s="34"/>
      <c r="Q31" s="17"/>
      <c r="R31" s="33">
        <v>12879.53</v>
      </c>
      <c r="S31" s="31">
        <f t="shared" si="3"/>
        <v>1.8413864041000001</v>
      </c>
      <c r="T31" s="32">
        <f t="shared" si="4"/>
        <v>1.9490808894366198</v>
      </c>
      <c r="U31" s="30">
        <f t="shared" si="5"/>
        <v>13632.796316965934</v>
      </c>
      <c r="V31" s="20">
        <v>89.02</v>
      </c>
      <c r="W31" s="28"/>
      <c r="X31" s="30"/>
      <c r="Y31" s="20"/>
      <c r="Z31" s="33">
        <v>20.5</v>
      </c>
      <c r="AA31" s="20">
        <v>5.23</v>
      </c>
      <c r="AB31" s="33">
        <v>1176.3499999999999</v>
      </c>
      <c r="AC31" s="31">
        <f t="shared" si="7"/>
        <v>0.19622694349999997</v>
      </c>
      <c r="AD31" s="32">
        <f t="shared" si="8"/>
        <v>0.20860770531154238</v>
      </c>
      <c r="AE31" s="30">
        <f t="shared" si="9"/>
        <v>1250.5707410319669</v>
      </c>
      <c r="AF31" s="20">
        <v>24.79</v>
      </c>
      <c r="AG31" s="33">
        <v>23399.42</v>
      </c>
      <c r="AH31" s="31">
        <f t="shared" si="10"/>
        <v>3.2740468463999997</v>
      </c>
      <c r="AI31" s="32">
        <f t="shared" si="11"/>
        <v>3.4367940224899596</v>
      </c>
      <c r="AJ31" s="30">
        <f t="shared" si="12"/>
        <v>24562.564483204402</v>
      </c>
      <c r="AK31" s="20">
        <v>242.67</v>
      </c>
    </row>
    <row r="32" spans="1:37" x14ac:dyDescent="0.25">
      <c r="A32" t="s">
        <v>55</v>
      </c>
      <c r="B32">
        <v>638731</v>
      </c>
      <c r="C32">
        <v>294120</v>
      </c>
      <c r="D32">
        <v>21.5</v>
      </c>
      <c r="E32" s="33">
        <v>6.06</v>
      </c>
      <c r="F32" s="20">
        <v>2.76</v>
      </c>
      <c r="G32" s="33">
        <v>139.51</v>
      </c>
      <c r="H32" s="30">
        <f t="shared" si="0"/>
        <v>128.440350877193</v>
      </c>
      <c r="I32" s="20">
        <v>4.62</v>
      </c>
      <c r="J32" s="33">
        <v>116.35</v>
      </c>
      <c r="K32" s="30">
        <f t="shared" si="1"/>
        <v>120.40053763440858</v>
      </c>
      <c r="L32" s="20">
        <v>6.27</v>
      </c>
      <c r="M32" s="28">
        <v>15.53</v>
      </c>
      <c r="N32" s="30">
        <f t="shared" si="2"/>
        <v>27.119509703779364</v>
      </c>
      <c r="O32" s="20">
        <v>7.14</v>
      </c>
      <c r="P32" s="34"/>
      <c r="Q32" s="17"/>
      <c r="R32" s="33">
        <v>26834.32</v>
      </c>
      <c r="S32" s="31">
        <f t="shared" si="3"/>
        <v>3.8365027303999995</v>
      </c>
      <c r="T32" s="32">
        <f t="shared" si="4"/>
        <v>3.9562401714285711</v>
      </c>
      <c r="U32" s="30">
        <f t="shared" si="5"/>
        <v>27671.820461835148</v>
      </c>
      <c r="V32" s="20">
        <v>149.61000000000001</v>
      </c>
      <c r="W32" s="28">
        <v>262.27999999999997</v>
      </c>
      <c r="X32" s="30">
        <f t="shared" si="6"/>
        <v>270.96694214876032</v>
      </c>
      <c r="Y32" s="20">
        <v>34.01</v>
      </c>
      <c r="Z32" s="33">
        <v>70.849999999999994</v>
      </c>
      <c r="AA32" s="20">
        <v>7.28</v>
      </c>
      <c r="AB32" s="33">
        <v>3574.01</v>
      </c>
      <c r="AC32" s="31">
        <f t="shared" si="7"/>
        <v>0.59618060810000006</v>
      </c>
      <c r="AD32" s="32">
        <f t="shared" si="8"/>
        <v>0.61714055985699701</v>
      </c>
      <c r="AE32" s="30">
        <f t="shared" si="9"/>
        <v>3699.6616501228764</v>
      </c>
      <c r="AF32" s="20">
        <v>48.32</v>
      </c>
      <c r="AG32" s="33">
        <v>33372.46</v>
      </c>
      <c r="AH32" s="31">
        <f t="shared" si="10"/>
        <v>4.6694746032000003</v>
      </c>
      <c r="AI32" s="32">
        <f t="shared" si="11"/>
        <v>4.8378259068273097</v>
      </c>
      <c r="AJ32" s="30">
        <f t="shared" si="12"/>
        <v>34575.656852682318</v>
      </c>
      <c r="AK32" s="20">
        <v>347.91</v>
      </c>
    </row>
    <row r="34" spans="3:37" x14ac:dyDescent="0.25">
      <c r="C34" t="s">
        <v>118</v>
      </c>
      <c r="E34" s="5">
        <f>MIN(E2:E32)</f>
        <v>3.05</v>
      </c>
      <c r="F34" s="4">
        <f t="shared" ref="F34:V34" si="13">MIN(F2:F32)</f>
        <v>1.77</v>
      </c>
      <c r="G34" s="5">
        <f t="shared" si="13"/>
        <v>37.909999999999997</v>
      </c>
      <c r="H34" s="4">
        <f t="shared" si="13"/>
        <v>39.31754385964912</v>
      </c>
      <c r="I34" s="5">
        <f t="shared" si="13"/>
        <v>2.91</v>
      </c>
      <c r="J34" s="4">
        <f t="shared" si="13"/>
        <v>63.69</v>
      </c>
      <c r="K34" s="5">
        <f t="shared" si="13"/>
        <v>73.214157706093175</v>
      </c>
      <c r="L34" s="4">
        <f t="shared" si="13"/>
        <v>5.25</v>
      </c>
      <c r="M34" s="5">
        <f t="shared" si="13"/>
        <v>10.84</v>
      </c>
      <c r="N34" s="4">
        <f t="shared" si="13"/>
        <v>22.328907048008173</v>
      </c>
      <c r="O34" s="4">
        <f t="shared" ref="O34:AK34" si="14">MIN(O2:O32)</f>
        <v>5.63</v>
      </c>
      <c r="P34" s="4">
        <f t="shared" si="14"/>
        <v>0</v>
      </c>
      <c r="Q34" s="4">
        <f t="shared" si="14"/>
        <v>0</v>
      </c>
      <c r="R34" s="4">
        <f t="shared" si="14"/>
        <v>6224.86</v>
      </c>
      <c r="S34" s="4">
        <f t="shared" si="14"/>
        <v>0.88996823419999993</v>
      </c>
      <c r="T34" s="4">
        <f t="shared" si="14"/>
        <v>0.99191975271629773</v>
      </c>
      <c r="U34" s="4">
        <f t="shared" si="14"/>
        <v>6937.9572827607035</v>
      </c>
      <c r="V34" s="4">
        <f t="shared" si="14"/>
        <v>57.36</v>
      </c>
      <c r="W34" s="4">
        <f t="shared" si="14"/>
        <v>173.07</v>
      </c>
      <c r="X34" s="4">
        <f t="shared" si="14"/>
        <v>178.80785123966942</v>
      </c>
      <c r="Y34" s="4">
        <f t="shared" si="14"/>
        <v>31.77</v>
      </c>
      <c r="Z34" s="4">
        <f t="shared" si="14"/>
        <v>8.19</v>
      </c>
      <c r="AA34" s="4">
        <f t="shared" si="14"/>
        <v>4.9000000000000004</v>
      </c>
      <c r="AB34" s="4">
        <f t="shared" si="14"/>
        <v>860.35</v>
      </c>
      <c r="AC34" s="4">
        <f t="shared" si="14"/>
        <v>0.1435149835</v>
      </c>
      <c r="AD34" s="4">
        <f t="shared" si="14"/>
        <v>0.15476504954034731</v>
      </c>
      <c r="AE34" s="4">
        <f t="shared" si="14"/>
        <v>927.79239578171166</v>
      </c>
      <c r="AF34" s="4">
        <f t="shared" si="14"/>
        <v>22.53</v>
      </c>
      <c r="AG34" s="4">
        <f t="shared" si="14"/>
        <v>8068.36</v>
      </c>
      <c r="AH34" s="4">
        <f t="shared" si="14"/>
        <v>1.1289249312</v>
      </c>
      <c r="AI34" s="4">
        <f t="shared" si="14"/>
        <v>1.2830571598393574</v>
      </c>
      <c r="AJ34" s="4">
        <f t="shared" si="14"/>
        <v>9169.9339611160467</v>
      </c>
      <c r="AK34" s="4">
        <f t="shared" si="14"/>
        <v>186.16</v>
      </c>
    </row>
    <row r="35" spans="3:37" x14ac:dyDescent="0.25">
      <c r="C35" t="s">
        <v>119</v>
      </c>
      <c r="E35" s="5">
        <f>AVERAGE(E2:E32)</f>
        <v>7.9704545454545466</v>
      </c>
      <c r="F35" s="4">
        <f t="shared" ref="F35:V35" si="15">AVERAGE(F2:F32)</f>
        <v>2.4731818181818181</v>
      </c>
      <c r="G35" s="5">
        <f t="shared" si="15"/>
        <v>316.83516129032262</v>
      </c>
      <c r="H35" s="4">
        <f t="shared" si="15"/>
        <v>283.98873797396726</v>
      </c>
      <c r="I35" s="5">
        <f t="shared" si="15"/>
        <v>5.8361290322580643</v>
      </c>
      <c r="J35" s="4">
        <f t="shared" si="15"/>
        <v>532.40483870967739</v>
      </c>
      <c r="K35" s="5">
        <f t="shared" si="15"/>
        <v>493.20953289397613</v>
      </c>
      <c r="L35" s="4">
        <f t="shared" si="15"/>
        <v>9.4712903225806411</v>
      </c>
      <c r="M35" s="5">
        <f t="shared" si="15"/>
        <v>26.224999999999991</v>
      </c>
      <c r="N35" s="4">
        <f t="shared" si="15"/>
        <v>38.04392236976507</v>
      </c>
      <c r="O35" s="4">
        <f t="shared" ref="O35:AK35" si="16">AVERAGE(O2:O32)</f>
        <v>7.8951612903225792</v>
      </c>
      <c r="P35" s="4" t="e">
        <f t="shared" si="16"/>
        <v>#DIV/0!</v>
      </c>
      <c r="Q35" s="4" t="e">
        <f t="shared" si="16"/>
        <v>#DIV/0!</v>
      </c>
      <c r="R35" s="4">
        <f t="shared" si="16"/>
        <v>25554.732903225809</v>
      </c>
      <c r="S35" s="4">
        <f t="shared" si="16"/>
        <v>3.6535601631741934</v>
      </c>
      <c r="T35" s="4">
        <f t="shared" si="16"/>
        <v>3.7721933231128717</v>
      </c>
      <c r="U35" s="4">
        <f t="shared" si="16"/>
        <v>26384.509499285665</v>
      </c>
      <c r="V35" s="4">
        <f t="shared" si="16"/>
        <v>144.63354838709679</v>
      </c>
      <c r="W35" s="4">
        <f t="shared" si="16"/>
        <v>368.43666666666672</v>
      </c>
      <c r="X35" s="4">
        <f t="shared" si="16"/>
        <v>380.63292011019286</v>
      </c>
      <c r="Y35" s="4">
        <f t="shared" si="16"/>
        <v>36.004444444444452</v>
      </c>
      <c r="Z35" s="4">
        <f t="shared" si="16"/>
        <v>54.819677419354853</v>
      </c>
      <c r="AA35" s="4">
        <f t="shared" si="16"/>
        <v>7.3835483870967744</v>
      </c>
      <c r="AB35" s="4">
        <f t="shared" si="16"/>
        <v>3334.4290322580641</v>
      </c>
      <c r="AC35" s="4">
        <f t="shared" si="16"/>
        <v>0.55621610687096767</v>
      </c>
      <c r="AD35" s="4">
        <f t="shared" si="16"/>
        <v>0.57631880170681082</v>
      </c>
      <c r="AE35" s="4">
        <f t="shared" si="16"/>
        <v>3454.9415604988358</v>
      </c>
      <c r="AF35" s="4">
        <f t="shared" si="16"/>
        <v>47.109032258064502</v>
      </c>
      <c r="AG35" s="4">
        <f t="shared" si="16"/>
        <v>37708.907096774186</v>
      </c>
      <c r="AH35" s="4">
        <f t="shared" si="16"/>
        <v>5.2762302809806458</v>
      </c>
      <c r="AI35" s="4">
        <f t="shared" si="16"/>
        <v>5.4470183543982387</v>
      </c>
      <c r="AJ35" s="4">
        <f t="shared" si="16"/>
        <v>38929.519399644349</v>
      </c>
      <c r="AK35" s="4">
        <f t="shared" si="16"/>
        <v>341.36225806451614</v>
      </c>
    </row>
    <row r="36" spans="3:37" x14ac:dyDescent="0.25">
      <c r="C36" t="s">
        <v>120</v>
      </c>
      <c r="E36" s="5">
        <f>MAX(E2:E32)</f>
        <v>21.46</v>
      </c>
      <c r="F36" s="4">
        <f t="shared" ref="F36:V36" si="17">MAX(F2:F32)</f>
        <v>3.5</v>
      </c>
      <c r="G36" s="5">
        <f t="shared" si="17"/>
        <v>2309.5700000000002</v>
      </c>
      <c r="H36" s="4">
        <f t="shared" si="17"/>
        <v>2032.0017543859651</v>
      </c>
      <c r="I36" s="5">
        <f t="shared" si="17"/>
        <v>19.86</v>
      </c>
      <c r="J36" s="4">
        <f t="shared" si="17"/>
        <v>6527.8</v>
      </c>
      <c r="K36" s="5">
        <f t="shared" si="17"/>
        <v>5865.4274193548381</v>
      </c>
      <c r="L36" s="4">
        <f t="shared" si="17"/>
        <v>45.09</v>
      </c>
      <c r="M36" s="5">
        <f t="shared" si="17"/>
        <v>108.11</v>
      </c>
      <c r="N36" s="4">
        <f t="shared" si="17"/>
        <v>121.68539325842697</v>
      </c>
      <c r="O36" s="4">
        <f t="shared" ref="O36:AK36" si="18">MAX(O2:O32)</f>
        <v>15.34</v>
      </c>
      <c r="P36" s="4">
        <f t="shared" si="18"/>
        <v>0</v>
      </c>
      <c r="Q36" s="4">
        <f t="shared" si="18"/>
        <v>0</v>
      </c>
      <c r="R36" s="4">
        <f t="shared" si="18"/>
        <v>54541.06</v>
      </c>
      <c r="S36" s="4">
        <f t="shared" si="18"/>
        <v>7.7977353481999989</v>
      </c>
      <c r="T36" s="4">
        <f t="shared" si="18"/>
        <v>7.9413836501006028</v>
      </c>
      <c r="U36" s="4">
        <f t="shared" si="18"/>
        <v>55545.804365255666</v>
      </c>
      <c r="V36" s="4">
        <f t="shared" si="18"/>
        <v>232.82</v>
      </c>
      <c r="W36" s="4">
        <f t="shared" si="18"/>
        <v>1092.43</v>
      </c>
      <c r="X36" s="4">
        <f t="shared" si="18"/>
        <v>1128.5599173553721</v>
      </c>
      <c r="Y36" s="4">
        <f t="shared" si="18"/>
        <v>44.81</v>
      </c>
      <c r="Z36" s="4">
        <f t="shared" si="18"/>
        <v>80.02</v>
      </c>
      <c r="AA36" s="4">
        <f t="shared" si="18"/>
        <v>10.66</v>
      </c>
      <c r="AB36" s="4">
        <f t="shared" si="18"/>
        <v>4418.8100000000004</v>
      </c>
      <c r="AC36" s="4">
        <f t="shared" si="18"/>
        <v>0.73710169609999998</v>
      </c>
      <c r="AD36" s="4">
        <f t="shared" si="18"/>
        <v>0.76108446996935653</v>
      </c>
      <c r="AE36" s="4">
        <f t="shared" si="18"/>
        <v>4562.5829984374832</v>
      </c>
      <c r="AF36" s="4">
        <f t="shared" si="18"/>
        <v>60.01</v>
      </c>
      <c r="AG36" s="4">
        <f t="shared" si="18"/>
        <v>164264.09</v>
      </c>
      <c r="AH36" s="4">
        <f t="shared" si="18"/>
        <v>22.983831472799999</v>
      </c>
      <c r="AI36" s="4">
        <f t="shared" si="18"/>
        <v>23.225734410441767</v>
      </c>
      <c r="AJ36" s="4">
        <f t="shared" si="18"/>
        <v>165992.95604946945</v>
      </c>
      <c r="AK36" s="4">
        <f t="shared" si="18"/>
        <v>759.09</v>
      </c>
    </row>
    <row r="37" spans="3:37" x14ac:dyDescent="0.25">
      <c r="C37" t="s">
        <v>174</v>
      </c>
      <c r="E37" s="1">
        <f>STDEV(E2:E32)</f>
        <v>3.4852006532011286</v>
      </c>
      <c r="F37" s="1">
        <f t="shared" ref="F37:V37" si="19">STDEV(F2:F32)</f>
        <v>0.46818175513806104</v>
      </c>
      <c r="G37" s="1">
        <f t="shared" si="19"/>
        <v>472.201979226905</v>
      </c>
      <c r="H37" s="1">
        <f t="shared" si="19"/>
        <v>414.21226247974124</v>
      </c>
      <c r="I37" s="1">
        <f t="shared" si="19"/>
        <v>3.6207104988011722</v>
      </c>
      <c r="J37" s="1">
        <f t="shared" si="19"/>
        <v>1225.8778665154507</v>
      </c>
      <c r="K37" s="1">
        <f t="shared" si="19"/>
        <v>1098.4568696375006</v>
      </c>
      <c r="L37" s="1">
        <f t="shared" si="19"/>
        <v>7.9902264222968036</v>
      </c>
      <c r="M37" s="1">
        <f t="shared" si="19"/>
        <v>22.316169787846665</v>
      </c>
      <c r="N37" s="1">
        <f t="shared" si="19"/>
        <v>22.794861887483794</v>
      </c>
      <c r="O37" s="1">
        <f t="shared" ref="O37:AK37" si="20">STDEV(O2:O32)</f>
        <v>1.7412617474458862</v>
      </c>
      <c r="P37" s="1" t="e">
        <f t="shared" si="20"/>
        <v>#DIV/0!</v>
      </c>
      <c r="Q37" s="1" t="e">
        <f t="shared" si="20"/>
        <v>#DIV/0!</v>
      </c>
      <c r="R37" s="1">
        <f t="shared" si="20"/>
        <v>8384.6017650652029</v>
      </c>
      <c r="S37" s="1">
        <f t="shared" si="20"/>
        <v>1.1987465143513747</v>
      </c>
      <c r="T37" s="1">
        <f t="shared" si="20"/>
        <v>1.205982408804195</v>
      </c>
      <c r="U37" s="1">
        <f t="shared" si="20"/>
        <v>8435.2130433251423</v>
      </c>
      <c r="V37" s="1">
        <f t="shared" si="20"/>
        <v>32.367491669717644</v>
      </c>
      <c r="W37" s="1">
        <f t="shared" si="20"/>
        <v>201.43819596170852</v>
      </c>
      <c r="X37" s="1">
        <f t="shared" si="20"/>
        <v>208.09730987779818</v>
      </c>
      <c r="Y37" s="1">
        <f t="shared" si="20"/>
        <v>2.8923643952434137</v>
      </c>
      <c r="Z37" s="1">
        <f t="shared" si="20"/>
        <v>18.402514408611079</v>
      </c>
      <c r="AA37" s="1">
        <f t="shared" si="20"/>
        <v>1.0981243050070897</v>
      </c>
      <c r="AB37" s="1">
        <f t="shared" si="20"/>
        <v>1020.9555562163487</v>
      </c>
      <c r="AC37" s="1">
        <f t="shared" si="20"/>
        <v>0.17030559633244888</v>
      </c>
      <c r="AD37" s="1">
        <f t="shared" si="20"/>
        <v>0.17395872965520803</v>
      </c>
      <c r="AE37" s="1">
        <f t="shared" si="20"/>
        <v>1042.8555221821728</v>
      </c>
      <c r="AF37" s="1">
        <f t="shared" si="20"/>
        <v>9.9635195772173404</v>
      </c>
      <c r="AG37" s="1">
        <f t="shared" si="20"/>
        <v>34517.708204924245</v>
      </c>
      <c r="AH37" s="1">
        <f t="shared" si="20"/>
        <v>4.829717732033</v>
      </c>
      <c r="AI37" s="1">
        <f t="shared" si="20"/>
        <v>4.8491141887881524</v>
      </c>
      <c r="AJ37" s="1">
        <f t="shared" si="20"/>
        <v>34656.333539080573</v>
      </c>
      <c r="AK37" s="1">
        <f t="shared" si="20"/>
        <v>138.76384915170763</v>
      </c>
    </row>
    <row r="38" spans="3:37" x14ac:dyDescent="0.25">
      <c r="E38" s="1"/>
      <c r="F38" s="6"/>
      <c r="G38" s="1"/>
      <c r="H38" s="6"/>
      <c r="I38" s="1"/>
      <c r="J38" s="6"/>
      <c r="K38" s="1"/>
      <c r="L38" s="6"/>
      <c r="M38" s="1"/>
      <c r="N38" s="6"/>
      <c r="O38" s="1"/>
      <c r="P38" s="1"/>
      <c r="Q38" s="1"/>
      <c r="R38" s="1"/>
      <c r="S38" s="1"/>
      <c r="T38" s="1"/>
      <c r="U38" s="1"/>
      <c r="V38" s="1"/>
    </row>
    <row r="39" spans="3:37" x14ac:dyDescent="0.25"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1"/>
      <c r="Q39" s="1"/>
      <c r="R39" s="1"/>
      <c r="S39" s="1"/>
      <c r="T39" s="1"/>
      <c r="U39" s="1"/>
      <c r="V39" s="1"/>
    </row>
    <row r="40" spans="3:37" x14ac:dyDescent="0.25">
      <c r="E40" s="1"/>
      <c r="F40" s="6"/>
      <c r="G40" s="1"/>
      <c r="H40" s="6"/>
      <c r="I40" s="1"/>
      <c r="J40" s="6"/>
      <c r="K40" s="1"/>
      <c r="L40" s="6"/>
      <c r="M40" s="1"/>
      <c r="N40" s="6"/>
      <c r="O40" s="1"/>
      <c r="P40" s="1"/>
      <c r="Q40" s="1"/>
      <c r="R40" s="1"/>
      <c r="S40" s="1"/>
      <c r="T40" s="1"/>
      <c r="U40" s="1"/>
      <c r="V40" s="1"/>
    </row>
    <row r="41" spans="3:37" x14ac:dyDescent="0.25"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1"/>
      <c r="Q41" s="1"/>
      <c r="R41" s="1"/>
      <c r="S41" s="1"/>
      <c r="T41" s="1"/>
      <c r="U41" s="1"/>
      <c r="V41" s="1"/>
    </row>
    <row r="42" spans="3:37" x14ac:dyDescent="0.25">
      <c r="E42" s="1"/>
      <c r="F42" s="6"/>
      <c r="G42" s="1"/>
      <c r="H42" s="6"/>
      <c r="I42" s="1"/>
      <c r="J42" s="6"/>
      <c r="K42" s="1"/>
      <c r="L42" s="6"/>
      <c r="M42" s="1"/>
      <c r="N42" s="6"/>
      <c r="O42" s="1"/>
      <c r="P42" s="1"/>
      <c r="Q42" s="1"/>
      <c r="R42" s="1"/>
      <c r="S42" s="1"/>
      <c r="T42" s="1"/>
      <c r="U42" s="1"/>
      <c r="V42" s="1"/>
    </row>
    <row r="43" spans="3:37" x14ac:dyDescent="0.25"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1"/>
      <c r="Q43" s="1"/>
      <c r="R43" s="1"/>
      <c r="S43" s="1"/>
      <c r="T43" s="1"/>
      <c r="U43" s="1"/>
      <c r="V43" s="1"/>
    </row>
    <row r="44" spans="3:37" x14ac:dyDescent="0.25">
      <c r="E44" s="1"/>
      <c r="F44" s="6"/>
      <c r="G44" s="1"/>
      <c r="H44" s="6"/>
      <c r="I44" s="1"/>
      <c r="J44" s="6"/>
      <c r="K44" s="1"/>
      <c r="L44" s="6"/>
      <c r="M44" s="1"/>
      <c r="N44" s="6"/>
      <c r="O44" s="1"/>
      <c r="P44" s="1"/>
      <c r="Q44" s="1"/>
      <c r="R44" s="1"/>
      <c r="S44" s="1"/>
      <c r="T44" s="1"/>
      <c r="U44" s="1"/>
      <c r="V44" s="1"/>
    </row>
    <row r="45" spans="3:37" x14ac:dyDescent="0.25"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1"/>
      <c r="Q45" s="1"/>
      <c r="R45" s="1"/>
      <c r="S45" s="1"/>
      <c r="T45" s="1"/>
      <c r="U45" s="1"/>
      <c r="V45" s="1"/>
    </row>
    <row r="46" spans="3:37" x14ac:dyDescent="0.25">
      <c r="E46" s="1"/>
      <c r="F46" s="6"/>
      <c r="G46" s="1"/>
      <c r="H46" s="6"/>
      <c r="I46" s="1"/>
      <c r="J46" s="6"/>
      <c r="K46" s="1"/>
      <c r="L46" s="6"/>
      <c r="M46" s="1"/>
      <c r="N46" s="6"/>
      <c r="O46" s="1"/>
      <c r="P46" s="1"/>
      <c r="Q46" s="1"/>
      <c r="R46" s="1"/>
      <c r="S46" s="1"/>
      <c r="T46" s="1"/>
      <c r="U46" s="1"/>
      <c r="V46" s="1"/>
    </row>
    <row r="47" spans="3:37" x14ac:dyDescent="0.25"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1"/>
      <c r="Q47" s="1"/>
      <c r="R47" s="1"/>
      <c r="S47" s="1"/>
      <c r="T47" s="1"/>
      <c r="U47" s="1"/>
      <c r="V47" s="1"/>
    </row>
    <row r="48" spans="3:37" x14ac:dyDescent="0.25">
      <c r="E48" s="1"/>
      <c r="F48" s="6"/>
      <c r="G48" s="1"/>
      <c r="H48" s="6"/>
      <c r="I48" s="1"/>
      <c r="J48" s="6"/>
      <c r="K48" s="1"/>
      <c r="L48" s="6"/>
      <c r="M48" s="1"/>
      <c r="N48" s="6"/>
      <c r="O48" s="1"/>
      <c r="P48" s="1"/>
      <c r="Q48" s="1"/>
      <c r="R48" s="1"/>
      <c r="S48" s="1"/>
      <c r="T48" s="1"/>
      <c r="U48" s="1"/>
      <c r="V48" s="1"/>
    </row>
    <row r="49" spans="5:22" ht="15.75" thickBot="1" x14ac:dyDescent="0.3">
      <c r="E49" s="2"/>
      <c r="F49" s="7"/>
      <c r="G49" s="2"/>
      <c r="H49" s="7"/>
      <c r="I49" s="2"/>
      <c r="J49" s="7"/>
      <c r="K49" s="2"/>
      <c r="L49" s="7"/>
      <c r="M49" s="2"/>
      <c r="N49" s="7"/>
      <c r="O49" s="2"/>
      <c r="P49" s="2"/>
      <c r="Q49" s="2"/>
      <c r="R49" s="2"/>
      <c r="S49" s="2"/>
      <c r="T49" s="2"/>
      <c r="U49" s="2"/>
      <c r="V49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DF63-0815-4B78-A965-7F164AA1BCF5}">
  <dimension ref="A1:D65"/>
  <sheetViews>
    <sheetView workbookViewId="0">
      <selection activeCell="F57" sqref="F57"/>
    </sheetView>
  </sheetViews>
  <sheetFormatPr defaultRowHeight="15" x14ac:dyDescent="0.25"/>
  <sheetData>
    <row r="1" spans="1:4" x14ac:dyDescent="0.25">
      <c r="A1" t="s">
        <v>0</v>
      </c>
      <c r="B1" t="s">
        <v>13</v>
      </c>
      <c r="C1" t="s">
        <v>14</v>
      </c>
      <c r="D1" t="s">
        <v>169</v>
      </c>
    </row>
    <row r="2" spans="1:4" x14ac:dyDescent="0.25">
      <c r="A2" t="s">
        <v>56</v>
      </c>
      <c r="B2">
        <v>638772</v>
      </c>
      <c r="C2">
        <v>294141</v>
      </c>
      <c r="D2">
        <v>18.3</v>
      </c>
    </row>
    <row r="3" spans="1:4" x14ac:dyDescent="0.25">
      <c r="A3" t="s">
        <v>57</v>
      </c>
      <c r="B3">
        <v>638768</v>
      </c>
      <c r="C3">
        <v>294141</v>
      </c>
      <c r="D3">
        <v>17.100000000000001</v>
      </c>
    </row>
    <row r="4" spans="1:4" x14ac:dyDescent="0.25">
      <c r="A4" t="s">
        <v>58</v>
      </c>
      <c r="B4">
        <v>638759</v>
      </c>
      <c r="C4">
        <v>294140</v>
      </c>
      <c r="D4">
        <v>16.2</v>
      </c>
    </row>
    <row r="5" spans="1:4" x14ac:dyDescent="0.25">
      <c r="A5" t="s">
        <v>59</v>
      </c>
      <c r="B5">
        <v>638755</v>
      </c>
      <c r="C5">
        <v>294142</v>
      </c>
      <c r="D5">
        <v>19</v>
      </c>
    </row>
    <row r="6" spans="1:4" x14ac:dyDescent="0.25">
      <c r="A6" t="s">
        <v>60</v>
      </c>
      <c r="B6">
        <v>638747</v>
      </c>
      <c r="C6">
        <v>294143</v>
      </c>
      <c r="D6">
        <v>23.7</v>
      </c>
    </row>
    <row r="7" spans="1:4" x14ac:dyDescent="0.25">
      <c r="A7" t="s">
        <v>61</v>
      </c>
      <c r="B7">
        <v>638742</v>
      </c>
      <c r="C7">
        <v>294142</v>
      </c>
      <c r="D7">
        <v>25.5</v>
      </c>
    </row>
    <row r="8" spans="1:4" x14ac:dyDescent="0.25">
      <c r="A8" t="s">
        <v>62</v>
      </c>
      <c r="B8">
        <v>638797</v>
      </c>
      <c r="C8">
        <v>294135</v>
      </c>
      <c r="D8">
        <v>20.6</v>
      </c>
    </row>
    <row r="9" spans="1:4" x14ac:dyDescent="0.25">
      <c r="A9" t="s">
        <v>63</v>
      </c>
      <c r="B9">
        <v>638793</v>
      </c>
      <c r="C9">
        <v>294135</v>
      </c>
      <c r="D9">
        <v>18.2</v>
      </c>
    </row>
    <row r="10" spans="1:4" x14ac:dyDescent="0.25">
      <c r="A10" t="s">
        <v>64</v>
      </c>
      <c r="B10">
        <v>638786</v>
      </c>
      <c r="C10">
        <v>294135</v>
      </c>
      <c r="D10">
        <v>15.5</v>
      </c>
    </row>
    <row r="11" spans="1:4" x14ac:dyDescent="0.25">
      <c r="A11" t="s">
        <v>65</v>
      </c>
      <c r="B11">
        <v>638778</v>
      </c>
      <c r="C11">
        <v>294135</v>
      </c>
      <c r="D11">
        <v>15.2</v>
      </c>
    </row>
    <row r="12" spans="1:4" x14ac:dyDescent="0.25">
      <c r="A12" t="s">
        <v>66</v>
      </c>
      <c r="B12">
        <v>638775</v>
      </c>
      <c r="C12">
        <v>294137</v>
      </c>
      <c r="D12">
        <v>17.3</v>
      </c>
    </row>
    <row r="13" spans="1:4" x14ac:dyDescent="0.25">
      <c r="A13" t="s">
        <v>67</v>
      </c>
      <c r="B13">
        <v>638769</v>
      </c>
      <c r="C13">
        <v>294137</v>
      </c>
      <c r="D13">
        <v>13.4</v>
      </c>
    </row>
    <row r="14" spans="1:4" x14ac:dyDescent="0.25">
      <c r="A14" t="s">
        <v>68</v>
      </c>
      <c r="B14">
        <v>638759</v>
      </c>
      <c r="C14">
        <v>294133</v>
      </c>
      <c r="D14">
        <v>9.1999999999999993</v>
      </c>
    </row>
    <row r="15" spans="1:4" x14ac:dyDescent="0.25">
      <c r="A15" t="s">
        <v>69</v>
      </c>
      <c r="B15">
        <v>638757</v>
      </c>
      <c r="C15">
        <v>294133</v>
      </c>
      <c r="D15">
        <v>9.9</v>
      </c>
    </row>
    <row r="16" spans="1:4" x14ac:dyDescent="0.25">
      <c r="A16" t="s">
        <v>20</v>
      </c>
      <c r="B16">
        <v>638747</v>
      </c>
      <c r="C16">
        <v>294135</v>
      </c>
      <c r="D16">
        <v>17.8</v>
      </c>
    </row>
    <row r="17" spans="1:4" x14ac:dyDescent="0.25">
      <c r="A17" t="s">
        <v>70</v>
      </c>
      <c r="B17">
        <v>638741</v>
      </c>
      <c r="C17">
        <v>294135</v>
      </c>
      <c r="D17">
        <v>20.100000000000001</v>
      </c>
    </row>
    <row r="18" spans="1:4" x14ac:dyDescent="0.25">
      <c r="A18" t="s">
        <v>71</v>
      </c>
      <c r="B18">
        <v>638797</v>
      </c>
      <c r="C18">
        <v>294129</v>
      </c>
      <c r="D18">
        <v>16.7</v>
      </c>
    </row>
    <row r="19" spans="1:4" x14ac:dyDescent="0.25">
      <c r="A19" t="s">
        <v>72</v>
      </c>
      <c r="B19">
        <v>638793</v>
      </c>
      <c r="C19">
        <v>294127</v>
      </c>
      <c r="D19">
        <v>12.3</v>
      </c>
    </row>
    <row r="20" spans="1:4" x14ac:dyDescent="0.25">
      <c r="A20" t="s">
        <v>73</v>
      </c>
      <c r="B20">
        <v>638788</v>
      </c>
      <c r="C20">
        <v>294127</v>
      </c>
      <c r="D20">
        <v>8.8000000000000007</v>
      </c>
    </row>
    <row r="21" spans="1:4" x14ac:dyDescent="0.25">
      <c r="A21" t="s">
        <v>74</v>
      </c>
      <c r="B21">
        <v>638780</v>
      </c>
      <c r="C21">
        <v>294131</v>
      </c>
      <c r="D21">
        <v>11.2</v>
      </c>
    </row>
    <row r="22" spans="1:4" x14ac:dyDescent="0.25">
      <c r="A22" t="s">
        <v>75</v>
      </c>
      <c r="B22">
        <v>638776</v>
      </c>
      <c r="C22">
        <v>294127</v>
      </c>
      <c r="D22">
        <v>7.3</v>
      </c>
    </row>
    <row r="23" spans="1:4" x14ac:dyDescent="0.25">
      <c r="A23" t="s">
        <v>76</v>
      </c>
      <c r="B23">
        <v>638766</v>
      </c>
      <c r="C23">
        <v>294129</v>
      </c>
      <c r="D23">
        <v>4.9000000000000004</v>
      </c>
    </row>
    <row r="24" spans="1:4" x14ac:dyDescent="0.25">
      <c r="A24" t="s">
        <v>77</v>
      </c>
      <c r="B24">
        <v>638763</v>
      </c>
      <c r="C24">
        <v>294127</v>
      </c>
      <c r="D24">
        <v>3</v>
      </c>
    </row>
    <row r="25" spans="1:4" x14ac:dyDescent="0.25">
      <c r="A25" t="s">
        <v>78</v>
      </c>
      <c r="B25">
        <v>638755</v>
      </c>
      <c r="C25">
        <v>294127</v>
      </c>
      <c r="D25">
        <v>6.7</v>
      </c>
    </row>
    <row r="26" spans="1:4" x14ac:dyDescent="0.25">
      <c r="A26" t="s">
        <v>79</v>
      </c>
      <c r="B26">
        <v>638747</v>
      </c>
      <c r="C26">
        <v>294129</v>
      </c>
      <c r="D26">
        <v>11.7</v>
      </c>
    </row>
    <row r="27" spans="1:4" x14ac:dyDescent="0.25">
      <c r="A27" t="s">
        <v>80</v>
      </c>
      <c r="B27">
        <v>638743</v>
      </c>
      <c r="C27">
        <v>294131</v>
      </c>
      <c r="D27">
        <v>15.8</v>
      </c>
    </row>
    <row r="28" spans="1:4" x14ac:dyDescent="0.25">
      <c r="A28" t="s">
        <v>81</v>
      </c>
      <c r="B28">
        <v>638738</v>
      </c>
      <c r="C28">
        <v>294131</v>
      </c>
      <c r="D28">
        <v>19.3</v>
      </c>
    </row>
    <row r="29" spans="1:4" x14ac:dyDescent="0.25">
      <c r="A29" t="s">
        <v>82</v>
      </c>
      <c r="B29">
        <v>638797</v>
      </c>
      <c r="C29">
        <v>294123</v>
      </c>
      <c r="D29">
        <v>14.3</v>
      </c>
    </row>
    <row r="30" spans="1:4" x14ac:dyDescent="0.25">
      <c r="A30" t="s">
        <v>83</v>
      </c>
      <c r="B30">
        <v>638793</v>
      </c>
      <c r="C30">
        <v>294125</v>
      </c>
      <c r="D30">
        <v>11.3</v>
      </c>
    </row>
    <row r="31" spans="1:4" x14ac:dyDescent="0.25">
      <c r="A31" t="s">
        <v>84</v>
      </c>
      <c r="B31">
        <v>638784</v>
      </c>
      <c r="C31">
        <v>294121</v>
      </c>
      <c r="D31">
        <v>1.5</v>
      </c>
    </row>
    <row r="32" spans="1:4" x14ac:dyDescent="0.25">
      <c r="A32" t="s">
        <v>85</v>
      </c>
      <c r="B32">
        <v>638778</v>
      </c>
      <c r="C32">
        <v>294121</v>
      </c>
      <c r="D32">
        <v>1.2</v>
      </c>
    </row>
    <row r="33" spans="1:4" x14ac:dyDescent="0.25">
      <c r="A33" t="s">
        <v>86</v>
      </c>
      <c r="B33">
        <v>638774</v>
      </c>
      <c r="C33">
        <v>294121</v>
      </c>
      <c r="D33">
        <v>1.3</v>
      </c>
    </row>
    <row r="34" spans="1:4" x14ac:dyDescent="0.25">
      <c r="A34" t="s">
        <v>87</v>
      </c>
      <c r="B34">
        <v>638766</v>
      </c>
      <c r="C34">
        <v>294123</v>
      </c>
      <c r="D34">
        <v>0.9</v>
      </c>
    </row>
    <row r="35" spans="1:4" x14ac:dyDescent="0.25">
      <c r="A35" t="s">
        <v>88</v>
      </c>
      <c r="B35">
        <v>638759</v>
      </c>
      <c r="C35">
        <v>294123</v>
      </c>
      <c r="D35">
        <v>2.1</v>
      </c>
    </row>
    <row r="36" spans="1:4" x14ac:dyDescent="0.25">
      <c r="A36" t="s">
        <v>89</v>
      </c>
      <c r="B36">
        <v>638757</v>
      </c>
      <c r="C36">
        <v>294123</v>
      </c>
      <c r="D36">
        <v>4.0999999999999996</v>
      </c>
    </row>
    <row r="37" spans="1:4" x14ac:dyDescent="0.25">
      <c r="A37" t="s">
        <v>90</v>
      </c>
      <c r="B37">
        <v>638749</v>
      </c>
      <c r="C37">
        <v>294121</v>
      </c>
      <c r="D37">
        <v>4.5</v>
      </c>
    </row>
    <row r="38" spans="1:4" x14ac:dyDescent="0.25">
      <c r="A38" t="s">
        <v>91</v>
      </c>
      <c r="B38">
        <v>638743</v>
      </c>
      <c r="C38">
        <v>294125</v>
      </c>
      <c r="D38">
        <v>11.7</v>
      </c>
    </row>
    <row r="39" spans="1:4" x14ac:dyDescent="0.25">
      <c r="A39" t="s">
        <v>92</v>
      </c>
      <c r="B39">
        <v>638737</v>
      </c>
      <c r="C39">
        <v>294123</v>
      </c>
      <c r="D39">
        <v>16.3</v>
      </c>
    </row>
    <row r="40" spans="1:4" x14ac:dyDescent="0.25">
      <c r="A40" t="s">
        <v>93</v>
      </c>
      <c r="B40">
        <v>638797</v>
      </c>
      <c r="C40">
        <v>294117</v>
      </c>
      <c r="D40">
        <v>14</v>
      </c>
    </row>
    <row r="41" spans="1:4" x14ac:dyDescent="0.25">
      <c r="A41" t="s">
        <v>94</v>
      </c>
      <c r="B41">
        <v>638794</v>
      </c>
      <c r="C41">
        <v>294117</v>
      </c>
      <c r="D41">
        <v>11</v>
      </c>
    </row>
    <row r="42" spans="1:4" x14ac:dyDescent="0.25">
      <c r="A42" t="s">
        <v>95</v>
      </c>
      <c r="B42">
        <v>638784</v>
      </c>
      <c r="C42">
        <v>294115</v>
      </c>
      <c r="D42">
        <v>0.9</v>
      </c>
    </row>
    <row r="43" spans="1:4" x14ac:dyDescent="0.25">
      <c r="A43" t="s">
        <v>96</v>
      </c>
      <c r="B43">
        <v>638749</v>
      </c>
      <c r="C43">
        <v>294117</v>
      </c>
      <c r="D43">
        <v>3.2</v>
      </c>
    </row>
    <row r="44" spans="1:4" x14ac:dyDescent="0.25">
      <c r="A44" t="s">
        <v>97</v>
      </c>
      <c r="B44">
        <v>638743</v>
      </c>
      <c r="C44">
        <v>294117</v>
      </c>
      <c r="D44">
        <v>9.1999999999999993</v>
      </c>
    </row>
    <row r="45" spans="1:4" x14ac:dyDescent="0.25">
      <c r="A45" t="s">
        <v>98</v>
      </c>
      <c r="B45">
        <v>638738</v>
      </c>
      <c r="C45">
        <v>294118</v>
      </c>
      <c r="D45">
        <v>14.2</v>
      </c>
    </row>
    <row r="46" spans="1:4" x14ac:dyDescent="0.25">
      <c r="A46" t="s">
        <v>99</v>
      </c>
      <c r="B46">
        <v>638794</v>
      </c>
      <c r="C46">
        <v>294110</v>
      </c>
      <c r="D46">
        <v>11.4</v>
      </c>
    </row>
    <row r="47" spans="1:4" x14ac:dyDescent="0.25">
      <c r="A47" t="s">
        <v>100</v>
      </c>
      <c r="B47">
        <v>638787</v>
      </c>
      <c r="C47">
        <v>294110</v>
      </c>
      <c r="D47">
        <v>5</v>
      </c>
    </row>
    <row r="48" spans="1:4" x14ac:dyDescent="0.25">
      <c r="A48" t="s">
        <v>101</v>
      </c>
      <c r="B48">
        <v>638782</v>
      </c>
      <c r="C48">
        <v>294112</v>
      </c>
      <c r="D48">
        <v>1</v>
      </c>
    </row>
    <row r="49" spans="1:4" x14ac:dyDescent="0.25">
      <c r="A49" t="s">
        <v>102</v>
      </c>
      <c r="B49">
        <v>638772</v>
      </c>
      <c r="C49">
        <v>294112</v>
      </c>
      <c r="D49">
        <v>0.9</v>
      </c>
    </row>
    <row r="50" spans="1:4" x14ac:dyDescent="0.25">
      <c r="A50" t="s">
        <v>103</v>
      </c>
      <c r="B50">
        <v>638768</v>
      </c>
      <c r="C50">
        <v>294108</v>
      </c>
      <c r="D50">
        <v>3.4</v>
      </c>
    </row>
    <row r="51" spans="1:4" x14ac:dyDescent="0.25">
      <c r="A51" t="s">
        <v>23</v>
      </c>
      <c r="B51">
        <v>638759</v>
      </c>
      <c r="C51">
        <v>294112</v>
      </c>
      <c r="D51">
        <v>0.4</v>
      </c>
    </row>
    <row r="52" spans="1:4" x14ac:dyDescent="0.25">
      <c r="A52" t="s">
        <v>104</v>
      </c>
      <c r="B52">
        <v>638753</v>
      </c>
      <c r="C52">
        <v>294112</v>
      </c>
      <c r="D52">
        <v>1.1000000000000001</v>
      </c>
    </row>
    <row r="53" spans="1:4" x14ac:dyDescent="0.25">
      <c r="A53" t="s">
        <v>105</v>
      </c>
      <c r="B53">
        <v>638751</v>
      </c>
      <c r="C53">
        <v>294108</v>
      </c>
      <c r="D53">
        <v>5.5</v>
      </c>
    </row>
    <row r="54" spans="1:4" x14ac:dyDescent="0.25">
      <c r="A54" t="s">
        <v>106</v>
      </c>
      <c r="B54">
        <v>638743</v>
      </c>
      <c r="C54">
        <v>294112</v>
      </c>
      <c r="D54">
        <v>9.9</v>
      </c>
    </row>
    <row r="55" spans="1:4" x14ac:dyDescent="0.25">
      <c r="A55" t="s">
        <v>107</v>
      </c>
      <c r="B55">
        <v>638791</v>
      </c>
      <c r="C55">
        <v>294106</v>
      </c>
      <c r="D55">
        <v>10.6</v>
      </c>
    </row>
    <row r="56" spans="1:4" x14ac:dyDescent="0.25">
      <c r="A56" t="s">
        <v>108</v>
      </c>
      <c r="B56">
        <v>638785</v>
      </c>
      <c r="C56">
        <v>294106</v>
      </c>
      <c r="D56">
        <v>7.4</v>
      </c>
    </row>
    <row r="57" spans="1:4" x14ac:dyDescent="0.25">
      <c r="A57" t="s">
        <v>109</v>
      </c>
      <c r="B57">
        <v>638780</v>
      </c>
      <c r="C57">
        <v>294102</v>
      </c>
      <c r="D57">
        <v>11</v>
      </c>
    </row>
    <row r="58" spans="1:4" x14ac:dyDescent="0.25">
      <c r="A58" t="s">
        <v>110</v>
      </c>
      <c r="B58">
        <v>638776</v>
      </c>
      <c r="C58">
        <v>294102</v>
      </c>
      <c r="D58">
        <v>10.9</v>
      </c>
    </row>
    <row r="59" spans="1:4" x14ac:dyDescent="0.25">
      <c r="A59" t="s">
        <v>111</v>
      </c>
      <c r="B59">
        <v>638768</v>
      </c>
      <c r="C59">
        <v>294104</v>
      </c>
      <c r="D59">
        <v>6.6</v>
      </c>
    </row>
    <row r="60" spans="1:4" x14ac:dyDescent="0.25">
      <c r="A60" t="s">
        <v>112</v>
      </c>
      <c r="B60">
        <v>638760</v>
      </c>
      <c r="C60">
        <v>294104</v>
      </c>
      <c r="D60">
        <v>6</v>
      </c>
    </row>
    <row r="61" spans="1:4" x14ac:dyDescent="0.25">
      <c r="A61" t="s">
        <v>113</v>
      </c>
      <c r="B61">
        <v>638792</v>
      </c>
      <c r="C61">
        <v>294098</v>
      </c>
      <c r="D61">
        <v>17.600000000000001</v>
      </c>
    </row>
    <row r="62" spans="1:4" x14ac:dyDescent="0.25">
      <c r="A62" t="s">
        <v>114</v>
      </c>
      <c r="B62">
        <v>638785</v>
      </c>
      <c r="C62">
        <v>294099</v>
      </c>
      <c r="D62">
        <v>14.3</v>
      </c>
    </row>
    <row r="63" spans="1:4" x14ac:dyDescent="0.25">
      <c r="A63" t="s">
        <v>115</v>
      </c>
      <c r="B63">
        <v>638779</v>
      </c>
      <c r="C63">
        <v>294099</v>
      </c>
      <c r="D63">
        <v>14</v>
      </c>
    </row>
    <row r="64" spans="1:4" x14ac:dyDescent="0.25">
      <c r="A64" t="s">
        <v>116</v>
      </c>
      <c r="B64">
        <v>638734</v>
      </c>
      <c r="C64">
        <v>294127</v>
      </c>
      <c r="D64">
        <v>15.9</v>
      </c>
    </row>
    <row r="65" spans="1:4" x14ac:dyDescent="0.25">
      <c r="A65" t="s">
        <v>117</v>
      </c>
      <c r="B65">
        <v>638731</v>
      </c>
      <c r="C65">
        <v>294120</v>
      </c>
      <c r="D65">
        <v>21.5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7C75-FE1A-496E-8176-1516E8E43701}">
  <dimension ref="A1:G37"/>
  <sheetViews>
    <sheetView workbookViewId="0">
      <selection activeCell="M20" sqref="M20"/>
    </sheetView>
  </sheetViews>
  <sheetFormatPr defaultRowHeight="15" x14ac:dyDescent="0.25"/>
  <cols>
    <col min="4" max="5" width="9.140625" style="3"/>
    <col min="7" max="7" width="9.140625" style="3"/>
  </cols>
  <sheetData>
    <row r="1" spans="1:6" x14ac:dyDescent="0.25">
      <c r="A1" t="s">
        <v>0</v>
      </c>
      <c r="B1" t="s">
        <v>13</v>
      </c>
      <c r="C1" t="s">
        <v>14</v>
      </c>
      <c r="D1" s="3" t="s">
        <v>170</v>
      </c>
      <c r="E1" s="3" t="s">
        <v>171</v>
      </c>
      <c r="F1" t="s">
        <v>172</v>
      </c>
    </row>
    <row r="2" spans="1:6" x14ac:dyDescent="0.25">
      <c r="A2" t="s">
        <v>59</v>
      </c>
      <c r="B2">
        <v>638755</v>
      </c>
      <c r="C2">
        <v>294142</v>
      </c>
      <c r="D2" s="4">
        <v>27.03</v>
      </c>
      <c r="E2" s="3">
        <v>135.24118895966029</v>
      </c>
      <c r="F2">
        <f>E2/D2</f>
        <v>5.0033736204091852</v>
      </c>
    </row>
    <row r="3" spans="1:6" x14ac:dyDescent="0.25">
      <c r="A3" t="s">
        <v>61</v>
      </c>
      <c r="B3">
        <v>638742</v>
      </c>
      <c r="C3">
        <v>294142</v>
      </c>
      <c r="D3" s="4">
        <v>56.78</v>
      </c>
      <c r="E3" s="3">
        <v>184.34968152866242</v>
      </c>
      <c r="F3">
        <f t="shared" ref="F3:F32" si="0">E3/D3</f>
        <v>3.246736201631955</v>
      </c>
    </row>
    <row r="4" spans="1:6" x14ac:dyDescent="0.25">
      <c r="A4" t="s">
        <v>63</v>
      </c>
      <c r="B4">
        <v>638793</v>
      </c>
      <c r="C4">
        <v>294135</v>
      </c>
      <c r="D4" s="4">
        <v>29.87</v>
      </c>
      <c r="E4" s="3">
        <v>85.563375796178349</v>
      </c>
      <c r="F4">
        <f t="shared" si="0"/>
        <v>2.8645254702436675</v>
      </c>
    </row>
    <row r="5" spans="1:6" x14ac:dyDescent="0.25">
      <c r="A5" t="s">
        <v>65</v>
      </c>
      <c r="B5">
        <v>638778</v>
      </c>
      <c r="C5">
        <v>294135</v>
      </c>
      <c r="D5" s="4">
        <v>33.53</v>
      </c>
      <c r="E5" s="3">
        <v>132.30276008492569</v>
      </c>
      <c r="F5">
        <f t="shared" si="0"/>
        <v>3.94580256740011</v>
      </c>
    </row>
    <row r="6" spans="1:6" x14ac:dyDescent="0.25">
      <c r="A6" t="s">
        <v>67</v>
      </c>
      <c r="B6">
        <v>638769</v>
      </c>
      <c r="C6">
        <v>294137</v>
      </c>
      <c r="D6" s="4">
        <v>22.47</v>
      </c>
      <c r="E6" s="3">
        <v>90.760721868365181</v>
      </c>
      <c r="F6">
        <f t="shared" si="0"/>
        <v>4.0391954547559052</v>
      </c>
    </row>
    <row r="7" spans="1:6" x14ac:dyDescent="0.25">
      <c r="A7" t="s">
        <v>69</v>
      </c>
      <c r="B7">
        <v>638757</v>
      </c>
      <c r="C7">
        <v>294133</v>
      </c>
      <c r="D7" s="4">
        <v>55.39</v>
      </c>
      <c r="E7" s="3">
        <v>225.65297239915077</v>
      </c>
      <c r="F7">
        <f t="shared" si="0"/>
        <v>4.0738937064298746</v>
      </c>
    </row>
    <row r="8" spans="1:6" x14ac:dyDescent="0.25">
      <c r="A8" t="s">
        <v>70</v>
      </c>
      <c r="B8">
        <v>638741</v>
      </c>
      <c r="C8">
        <v>294135</v>
      </c>
      <c r="D8" s="4">
        <v>25.49</v>
      </c>
      <c r="E8" s="3">
        <v>386.95435244161359</v>
      </c>
      <c r="F8">
        <f t="shared" si="0"/>
        <v>15.1806336775839</v>
      </c>
    </row>
    <row r="9" spans="1:6" x14ac:dyDescent="0.25">
      <c r="A9" t="s">
        <v>72</v>
      </c>
      <c r="B9">
        <v>638793</v>
      </c>
      <c r="C9">
        <v>294127</v>
      </c>
      <c r="D9" s="4">
        <v>32.369999999999997</v>
      </c>
      <c r="E9" s="3">
        <v>126.40753715498938</v>
      </c>
      <c r="F9">
        <f t="shared" si="0"/>
        <v>3.9050830137469692</v>
      </c>
    </row>
    <row r="10" spans="1:6" x14ac:dyDescent="0.25">
      <c r="A10" t="s">
        <v>74</v>
      </c>
      <c r="B10">
        <v>638780</v>
      </c>
      <c r="C10">
        <v>294131</v>
      </c>
      <c r="D10" s="4">
        <v>23.74</v>
      </c>
      <c r="E10" s="3">
        <v>69.622399150743092</v>
      </c>
      <c r="F10">
        <f t="shared" si="0"/>
        <v>2.9327042607726663</v>
      </c>
    </row>
    <row r="11" spans="1:6" x14ac:dyDescent="0.25">
      <c r="A11" t="s">
        <v>76</v>
      </c>
      <c r="B11">
        <v>638766</v>
      </c>
      <c r="C11">
        <v>294129</v>
      </c>
      <c r="D11" s="4">
        <v>35.86</v>
      </c>
      <c r="E11" s="3">
        <v>174.9099787685775</v>
      </c>
      <c r="F11">
        <f t="shared" si="0"/>
        <v>4.8775788836747767</v>
      </c>
    </row>
    <row r="12" spans="1:6" x14ac:dyDescent="0.25">
      <c r="A12" t="s">
        <v>78</v>
      </c>
      <c r="B12">
        <v>638755</v>
      </c>
      <c r="C12">
        <v>294127</v>
      </c>
      <c r="D12" s="4">
        <v>54.95</v>
      </c>
      <c r="E12" s="3">
        <v>312.81411889596603</v>
      </c>
      <c r="F12">
        <f t="shared" si="0"/>
        <v>5.692704620490737</v>
      </c>
    </row>
    <row r="13" spans="1:6" x14ac:dyDescent="0.25">
      <c r="A13" t="s">
        <v>80</v>
      </c>
      <c r="B13">
        <v>638743</v>
      </c>
      <c r="C13">
        <v>294131</v>
      </c>
      <c r="D13" s="4">
        <v>761.96</v>
      </c>
      <c r="E13" s="3">
        <v>2194.1615711252653</v>
      </c>
      <c r="F13">
        <f t="shared" si="0"/>
        <v>2.8796282890509541</v>
      </c>
    </row>
    <row r="14" spans="1:6" x14ac:dyDescent="0.25">
      <c r="A14" t="s">
        <v>82</v>
      </c>
      <c r="B14">
        <v>638797</v>
      </c>
      <c r="C14">
        <v>294123</v>
      </c>
      <c r="D14" s="4">
        <v>19.989999999999998</v>
      </c>
      <c r="E14" s="3">
        <v>82.055626326963903</v>
      </c>
      <c r="F14">
        <f t="shared" si="0"/>
        <v>4.1048337332148028</v>
      </c>
    </row>
    <row r="15" spans="1:6" x14ac:dyDescent="0.25">
      <c r="A15" t="s">
        <v>84</v>
      </c>
      <c r="B15">
        <v>638784</v>
      </c>
      <c r="C15">
        <v>294121</v>
      </c>
      <c r="D15" s="4">
        <v>38.659999999999997</v>
      </c>
      <c r="E15" s="3">
        <v>328.42452229299369</v>
      </c>
      <c r="F15">
        <f t="shared" si="0"/>
        <v>8.4952023355663151</v>
      </c>
    </row>
    <row r="16" spans="1:6" x14ac:dyDescent="0.25">
      <c r="A16" t="s">
        <v>86</v>
      </c>
      <c r="B16">
        <v>638774</v>
      </c>
      <c r="C16">
        <v>294121</v>
      </c>
      <c r="D16" s="4">
        <v>96.27</v>
      </c>
      <c r="E16" s="3">
        <v>325.04532908704886</v>
      </c>
      <c r="F16">
        <f t="shared" si="0"/>
        <v>3.3763927400752971</v>
      </c>
    </row>
    <row r="17" spans="1:7" x14ac:dyDescent="0.25">
      <c r="A17" t="s">
        <v>88</v>
      </c>
      <c r="B17">
        <v>638759</v>
      </c>
      <c r="C17">
        <v>294123</v>
      </c>
      <c r="D17" s="4">
        <v>366.45</v>
      </c>
      <c r="E17" s="3">
        <v>1986.0840764331213</v>
      </c>
      <c r="F17">
        <f t="shared" si="0"/>
        <v>5.4197955421834392</v>
      </c>
      <c r="G17" s="4"/>
    </row>
    <row r="18" spans="1:7" x14ac:dyDescent="0.25">
      <c r="A18" t="s">
        <v>90</v>
      </c>
      <c r="B18">
        <v>638749</v>
      </c>
      <c r="C18">
        <v>294121</v>
      </c>
      <c r="D18" s="4">
        <v>196.1</v>
      </c>
      <c r="E18" s="3">
        <v>823.16411889596611</v>
      </c>
      <c r="F18">
        <f t="shared" si="0"/>
        <v>4.1976752620905975</v>
      </c>
      <c r="G18" s="6"/>
    </row>
    <row r="19" spans="1:7" x14ac:dyDescent="0.25">
      <c r="A19" t="s">
        <v>92</v>
      </c>
      <c r="B19">
        <v>638737</v>
      </c>
      <c r="C19">
        <v>294123</v>
      </c>
      <c r="D19" s="4">
        <v>206.87</v>
      </c>
      <c r="E19" s="3">
        <v>635.12303609341825</v>
      </c>
      <c r="F19">
        <f t="shared" si="0"/>
        <v>3.0701553443873846</v>
      </c>
      <c r="G19" s="6"/>
    </row>
    <row r="20" spans="1:7" x14ac:dyDescent="0.25">
      <c r="A20" t="s">
        <v>94</v>
      </c>
      <c r="B20">
        <v>638794</v>
      </c>
      <c r="C20">
        <v>294117</v>
      </c>
      <c r="D20" s="4">
        <v>31.83</v>
      </c>
      <c r="E20" s="3">
        <v>112.24798301486199</v>
      </c>
      <c r="F20">
        <f t="shared" si="0"/>
        <v>3.5264839150129434</v>
      </c>
      <c r="G20" s="6"/>
    </row>
    <row r="21" spans="1:7" x14ac:dyDescent="0.25">
      <c r="A21" t="s">
        <v>96</v>
      </c>
      <c r="B21">
        <v>638749</v>
      </c>
      <c r="C21">
        <v>294117</v>
      </c>
      <c r="D21" s="4">
        <v>319.31</v>
      </c>
      <c r="E21" s="3">
        <v>1323.9091295116773</v>
      </c>
      <c r="F21">
        <f t="shared" si="0"/>
        <v>4.1461561789849277</v>
      </c>
      <c r="G21" s="6"/>
    </row>
    <row r="22" spans="1:7" x14ac:dyDescent="0.25">
      <c r="A22" t="s">
        <v>98</v>
      </c>
      <c r="B22">
        <v>638738</v>
      </c>
      <c r="C22">
        <v>294118</v>
      </c>
      <c r="D22" s="4">
        <v>13.57</v>
      </c>
      <c r="E22" s="3">
        <v>105.3059447983015</v>
      </c>
      <c r="F22">
        <f t="shared" si="0"/>
        <v>7.7602022695874346</v>
      </c>
      <c r="G22" s="6"/>
    </row>
    <row r="23" spans="1:7" x14ac:dyDescent="0.25">
      <c r="A23" t="s">
        <v>100</v>
      </c>
      <c r="B23">
        <v>638787</v>
      </c>
      <c r="C23">
        <v>294110</v>
      </c>
      <c r="D23" s="4">
        <v>36.24</v>
      </c>
      <c r="E23" s="3">
        <v>152.89012738853503</v>
      </c>
      <c r="F23">
        <f t="shared" si="0"/>
        <v>4.2188224996836379</v>
      </c>
      <c r="G23" s="6"/>
    </row>
    <row r="24" spans="1:7" ht="15.75" thickBot="1" x14ac:dyDescent="0.3">
      <c r="A24" t="s">
        <v>102</v>
      </c>
      <c r="B24">
        <v>638772</v>
      </c>
      <c r="C24">
        <v>294112</v>
      </c>
      <c r="D24" s="4">
        <v>182.8</v>
      </c>
      <c r="E24" s="3">
        <v>712.97303609341827</v>
      </c>
      <c r="F24">
        <f t="shared" si="0"/>
        <v>3.9002901318020693</v>
      </c>
      <c r="G24" s="7"/>
    </row>
    <row r="25" spans="1:7" x14ac:dyDescent="0.25">
      <c r="A25" t="s">
        <v>23</v>
      </c>
      <c r="B25">
        <v>638759</v>
      </c>
      <c r="C25">
        <v>294112</v>
      </c>
      <c r="D25" s="4">
        <v>627.95000000000005</v>
      </c>
      <c r="E25" s="3">
        <v>4241.5669851380044</v>
      </c>
      <c r="F25">
        <f t="shared" si="0"/>
        <v>6.754625344594321</v>
      </c>
    </row>
    <row r="26" spans="1:7" x14ac:dyDescent="0.25">
      <c r="A26" t="s">
        <v>105</v>
      </c>
      <c r="B26">
        <v>638751</v>
      </c>
      <c r="C26">
        <v>294108</v>
      </c>
      <c r="D26" s="4">
        <v>117.82</v>
      </c>
      <c r="E26" s="3">
        <v>386.47685774946922</v>
      </c>
      <c r="F26">
        <f t="shared" si="0"/>
        <v>3.2802313507848346</v>
      </c>
    </row>
    <row r="27" spans="1:7" x14ac:dyDescent="0.25">
      <c r="A27" t="s">
        <v>107</v>
      </c>
      <c r="B27">
        <v>638791</v>
      </c>
      <c r="C27">
        <v>294106</v>
      </c>
      <c r="D27" s="4">
        <v>35.21</v>
      </c>
      <c r="E27" s="3">
        <v>1301.8158174097666</v>
      </c>
      <c r="F27">
        <f t="shared" si="0"/>
        <v>36.972900238845966</v>
      </c>
    </row>
    <row r="28" spans="1:7" x14ac:dyDescent="0.25">
      <c r="A28" t="s">
        <v>109</v>
      </c>
      <c r="B28">
        <v>638780</v>
      </c>
      <c r="C28">
        <v>294102</v>
      </c>
      <c r="D28" s="4">
        <v>75.02</v>
      </c>
      <c r="E28" s="3">
        <v>360.10445859872613</v>
      </c>
      <c r="F28">
        <f t="shared" si="0"/>
        <v>4.8001127512493484</v>
      </c>
    </row>
    <row r="29" spans="1:7" x14ac:dyDescent="0.25">
      <c r="A29" t="s">
        <v>111</v>
      </c>
      <c r="B29">
        <v>638768</v>
      </c>
      <c r="C29">
        <v>294104</v>
      </c>
      <c r="D29" s="4">
        <v>38.880000000000003</v>
      </c>
      <c r="E29" s="3">
        <v>368.7911889596603</v>
      </c>
      <c r="F29">
        <f t="shared" si="0"/>
        <v>9.4853700864110149</v>
      </c>
    </row>
    <row r="30" spans="1:7" x14ac:dyDescent="0.25">
      <c r="A30" t="s">
        <v>113</v>
      </c>
      <c r="B30">
        <v>638792</v>
      </c>
      <c r="C30">
        <v>294098</v>
      </c>
      <c r="D30" s="4">
        <v>72.02</v>
      </c>
      <c r="E30" s="3">
        <v>224.88163481953291</v>
      </c>
      <c r="F30">
        <f t="shared" si="0"/>
        <v>3.1224886811931811</v>
      </c>
    </row>
    <row r="31" spans="1:7" x14ac:dyDescent="0.25">
      <c r="A31" t="s">
        <v>115</v>
      </c>
      <c r="B31">
        <v>638779</v>
      </c>
      <c r="C31">
        <v>294099</v>
      </c>
      <c r="D31" s="4">
        <v>35.99</v>
      </c>
      <c r="E31" s="3">
        <v>192.26507430997876</v>
      </c>
      <c r="F31">
        <f t="shared" si="0"/>
        <v>5.3421804476237496</v>
      </c>
    </row>
    <row r="32" spans="1:7" x14ac:dyDescent="0.25">
      <c r="A32" t="s">
        <v>117</v>
      </c>
      <c r="B32">
        <v>638731</v>
      </c>
      <c r="C32">
        <v>294120</v>
      </c>
      <c r="D32" s="4">
        <v>94.32</v>
      </c>
      <c r="E32" s="3">
        <v>256.21263269639064</v>
      </c>
      <c r="F32">
        <f t="shared" si="0"/>
        <v>2.7164189217174584</v>
      </c>
    </row>
    <row r="34" spans="1:7" s="10" customFormat="1" x14ac:dyDescent="0.25">
      <c r="A34" s="10" t="s">
        <v>173</v>
      </c>
      <c r="D34" s="11">
        <f>AVERAGE(D2:D32)</f>
        <v>121.44322580645164</v>
      </c>
      <c r="E34" s="11">
        <f t="shared" ref="E34:F34" si="1">AVERAGE(E2:E32)</f>
        <v>581.87349154167543</v>
      </c>
      <c r="F34" s="11">
        <f t="shared" si="1"/>
        <v>5.9139418561677237</v>
      </c>
      <c r="G34" s="11"/>
    </row>
    <row r="35" spans="1:7" x14ac:dyDescent="0.25">
      <c r="D35" s="4"/>
      <c r="E35" s="4"/>
      <c r="F35" s="10"/>
    </row>
    <row r="36" spans="1:7" x14ac:dyDescent="0.25">
      <c r="D36" s="4"/>
      <c r="E36" s="4"/>
      <c r="F36" s="10"/>
    </row>
    <row r="37" spans="1:7" x14ac:dyDescent="0.25">
      <c r="D37"/>
      <c r="E37"/>
      <c r="F37" s="10"/>
    </row>
  </sheetData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0-25</vt:lpstr>
      <vt:lpstr>26-50</vt:lpstr>
      <vt:lpstr>51-75</vt:lpstr>
      <vt:lpstr>Control</vt:lpstr>
      <vt:lpstr>Surface in situ </vt:lpstr>
      <vt:lpstr>Surface in lab</vt:lpstr>
      <vt:lpstr>Distance from church</vt:lpstr>
      <vt:lpstr>crossplot</vt:lpstr>
    </vt:vector>
  </TitlesOfParts>
  <Company>Keele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Madden</dc:creator>
  <cp:lastModifiedBy>nat mp</cp:lastModifiedBy>
  <dcterms:created xsi:type="dcterms:W3CDTF">2019-08-14T17:25:41Z</dcterms:created>
  <dcterms:modified xsi:type="dcterms:W3CDTF">2022-02-26T18:36:51Z</dcterms:modified>
</cp:coreProperties>
</file>